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s>
  <definedNames>
    <definedName name="A">'Sheet1'!$J$10</definedName>
    <definedName name="A.">'Sheet1'!#REF!</definedName>
    <definedName name="Aa">'Sheet1'!$F$293</definedName>
    <definedName name="Angle_A">'Sheet1'!$G$360</definedName>
    <definedName name="Angle_B">'Sheet1'!$G$371</definedName>
    <definedName name="B">'Sheet1'!$J$11</definedName>
    <definedName name="B.">'Sheet1'!#REF!</definedName>
    <definedName name="Ba">'Sheet1'!$F$302</definedName>
    <definedName name="Ca">'Sheet1'!$F$311</definedName>
    <definedName name="D">'Sheet1'!$J$18</definedName>
    <definedName name="D.">'Sheet1'!#REF!</definedName>
    <definedName name="Da">'Sheet1'!$F$320</definedName>
    <definedName name="E">'Sheet1'!$J$19</definedName>
    <definedName name="Ea">'Sheet1'!$F$329</definedName>
    <definedName name="F">'Sheet1'!$J$20</definedName>
    <definedName name="Fa">'Sheet1'!$F$338</definedName>
    <definedName name="G">'Sheet1'!$J$26</definedName>
    <definedName name="Ga">'Sheet1'!$F$347</definedName>
    <definedName name="H">'Sheet1'!$J$27</definedName>
    <definedName name="Ha">'Sheet1'!#REF!</definedName>
    <definedName name="J">'Sheet1'!$J$28</definedName>
    <definedName name="Ja">'Sheet1'!$F$380</definedName>
    <definedName name="K">'Sheet1'!$J$12</definedName>
    <definedName name="Ka">'Sheet1'!$F$389</definedName>
    <definedName name="La">'Sheet1'!$F$398</definedName>
    <definedName name="M">'Sheet1'!$J$13</definedName>
    <definedName name="M.">'Sheet1'!#REF!</definedName>
    <definedName name="Ma">'Sheet1'!$F$407</definedName>
    <definedName name="N">'Sheet1'!$J$21</definedName>
    <definedName name="Na">'Sheet1'!$F$416</definedName>
    <definedName name="P">'Sheet1'!$C$168</definedName>
    <definedName name="Pa">'Sheet1'!$F$425</definedName>
    <definedName name="Q">'Sheet1'!$F$284</definedName>
    <definedName name="Rd">'Sheet1'!$J$36</definedName>
    <definedName name="Rdc">'Sheet1'!#REF!</definedName>
    <definedName name="Rr">'Sheet1'!$J$53</definedName>
    <definedName name="S">'Sheet1'!$F$256</definedName>
    <definedName name="T">'Sheet1'!$F$265</definedName>
    <definedName name="U">'Sheet1'!$G$274</definedName>
    <definedName name="V">'Sheet1'!$J$168</definedName>
    <definedName name="W">'Sheet1'!$J$29</definedName>
    <definedName name="X">'Sheet1'!$F$42</definedName>
    <definedName name="X.">'Sheet1'!#REF!</definedName>
    <definedName name="Y">'Sheet1'!$F$43</definedName>
    <definedName name="Z">'Sheet1'!$F$44</definedName>
  </definedNames>
  <calcPr fullCalcOnLoad="1"/>
</workbook>
</file>

<file path=xl/comments1.xml><?xml version="1.0" encoding="utf-8"?>
<comments xmlns="http://schemas.openxmlformats.org/spreadsheetml/2006/main">
  <authors>
    <author>HP Authorized Customer</author>
  </authors>
  <commentList>
    <comment ref="B55" authorId="0">
      <text>
        <r>
          <rPr>
            <b/>
            <sz val="16"/>
            <rFont val="Tahoma"/>
            <family val="2"/>
          </rPr>
          <t>Spreadsheet formula for is X  =(M-(B*Y+K*Z))/A</t>
        </r>
      </text>
    </comment>
  </commentList>
</comments>
</file>

<file path=xl/sharedStrings.xml><?xml version="1.0" encoding="utf-8"?>
<sst xmlns="http://schemas.openxmlformats.org/spreadsheetml/2006/main" count="441" uniqueCount="295">
  <si>
    <t>Z   =</t>
  </si>
  <si>
    <t>X =</t>
  </si>
  <si>
    <t>Y =</t>
  </si>
  <si>
    <t>Z =</t>
  </si>
  <si>
    <t>G =</t>
  </si>
  <si>
    <t>H =</t>
  </si>
  <si>
    <t>J =</t>
  </si>
  <si>
    <t xml:space="preserve">W = </t>
  </si>
  <si>
    <t>X +</t>
  </si>
  <si>
    <t>Y +</t>
  </si>
  <si>
    <t>Z +</t>
  </si>
  <si>
    <t xml:space="preserve">  =W</t>
  </si>
  <si>
    <t>K=</t>
  </si>
  <si>
    <t>B=</t>
  </si>
  <si>
    <t>A=</t>
  </si>
  <si>
    <t>M=</t>
  </si>
  <si>
    <t>D=</t>
  </si>
  <si>
    <t>E=</t>
  </si>
  <si>
    <t>F=</t>
  </si>
  <si>
    <t>N=</t>
  </si>
  <si>
    <t xml:space="preserve">  =M</t>
  </si>
  <si>
    <t>AX+BY+KZ =</t>
  </si>
  <si>
    <t xml:space="preserve"> Accuracy  %</t>
  </si>
  <si>
    <t xml:space="preserve"> Error %</t>
  </si>
  <si>
    <t>(AX+BY+KZ) - M =</t>
  </si>
  <si>
    <t>(DX+EY+FZ) - N =</t>
  </si>
  <si>
    <t>DX+EY+FZ =</t>
  </si>
  <si>
    <t>(GX+HY+JZ) - W =</t>
  </si>
  <si>
    <t>GX+HY+JZ =</t>
  </si>
  <si>
    <t>AX+BY+KZ=M</t>
  </si>
  <si>
    <t>DX+EY+FZ=N</t>
  </si>
  <si>
    <t>GX+HY+JZ=W</t>
  </si>
  <si>
    <t>Y=</t>
  </si>
  <si>
    <t>M-AX-KZ</t>
  </si>
  <si>
    <t>B</t>
  </si>
  <si>
    <t>N-DX-FZ</t>
  </si>
  <si>
    <t>E</t>
  </si>
  <si>
    <t>W-GX-JZ</t>
  </si>
  <si>
    <t>H</t>
  </si>
  <si>
    <r>
      <t>(M-AX-KZ)dxdz</t>
    </r>
    <r>
      <rPr>
        <b/>
        <sz val="16"/>
        <rFont val="Arial"/>
        <family val="2"/>
      </rPr>
      <t xml:space="preserve"> =</t>
    </r>
  </si>
  <si>
    <r>
      <t>(N-DX-FZ)dxdz</t>
    </r>
    <r>
      <rPr>
        <b/>
        <sz val="16"/>
        <rFont val="Arial"/>
        <family val="2"/>
      </rPr>
      <t xml:space="preserve"> =</t>
    </r>
  </si>
  <si>
    <r>
      <t>(W-GX-JZ)dxdz</t>
    </r>
    <r>
      <rPr>
        <b/>
        <sz val="16"/>
        <rFont val="Arial"/>
        <family val="2"/>
      </rPr>
      <t xml:space="preserve"> =</t>
    </r>
  </si>
  <si>
    <t>Spreadsheet formula for the above is =((2*M*X*Z-A*Z*(X^2)-K*X*(Z^2))/2*B)</t>
  </si>
  <si>
    <t>Spreadsheet formula for the above is =((2*N*X*Z-D*Z*(X^2)-F*X*(Z^2))/2*E)</t>
  </si>
  <si>
    <t>Spreadsheet formula for the above is =((2*W*X*Z-D*Z*(X^2)-F*X*(Z^2))/2*H)</t>
  </si>
  <si>
    <t>A =</t>
  </si>
  <si>
    <t>M =</t>
  </si>
  <si>
    <t>B =</t>
  </si>
  <si>
    <t>These are the values</t>
  </si>
  <si>
    <t xml:space="preserve"> you entered  in the </t>
  </si>
  <si>
    <t xml:space="preserve">white input boxes. </t>
  </si>
  <si>
    <t>W=</t>
  </si>
  <si>
    <t>G=</t>
  </si>
  <si>
    <t>J=</t>
  </si>
  <si>
    <t>P=</t>
  </si>
  <si>
    <t>V=</t>
  </si>
  <si>
    <t>Z=</t>
  </si>
  <si>
    <t>DX+EVX+FPX=N</t>
  </si>
  <si>
    <t>GX+HVX+JPX=W</t>
  </si>
  <si>
    <t>AX+BVX+KPX =</t>
  </si>
  <si>
    <t>DX+EVX+FPX=</t>
  </si>
  <si>
    <t>DX+EY+FZ=</t>
  </si>
  <si>
    <t>GX+HY+JZ=</t>
  </si>
  <si>
    <t>GX+HVX+JPX=</t>
  </si>
  <si>
    <t>H=</t>
  </si>
  <si>
    <t>K =</t>
  </si>
  <si>
    <t>`</t>
  </si>
  <si>
    <t>Spreadsheet formula for X is =(M-(B*Y+K*Z))/A</t>
  </si>
  <si>
    <t>Spreadsheet formula for Y is =(A*N+D*K*Z-A*F*Z-D*M)/(A*E-D*B)</t>
  </si>
  <si>
    <t>Spreadsheet formula for Z is</t>
  </si>
  <si>
    <t xml:space="preserve"> =((A*E-D*B)*D*W-(A*E-D*B)*G*N-((D*H-G*E)*A*N)+(D*H-G*E)*D*M)/((D*H-G*E)*D*K-(D*H-G*E)*A*F-(A*E-D*B)*G*F+(A*E-D*B)*D*J)  </t>
  </si>
  <si>
    <t>K</t>
  </si>
  <si>
    <t>N-DX-EY</t>
  </si>
  <si>
    <t>F</t>
  </si>
  <si>
    <t>W-GX-HY</t>
  </si>
  <si>
    <t>M-AX-BY</t>
  </si>
  <si>
    <r>
      <t>(M-AX-BY)dxdy</t>
    </r>
    <r>
      <rPr>
        <b/>
        <sz val="16"/>
        <rFont val="Arial"/>
        <family val="2"/>
      </rPr>
      <t xml:space="preserve"> =</t>
    </r>
  </si>
  <si>
    <t>ST-A=B+Z+U</t>
  </si>
  <si>
    <t>U=</t>
  </si>
  <si>
    <t>Q</t>
  </si>
  <si>
    <t>T+S-A  =  (S+Z+U+X)</t>
  </si>
  <si>
    <t>This device solves for S</t>
  </si>
  <si>
    <t>This device solves for U</t>
  </si>
  <si>
    <t>This device solves for Q</t>
  </si>
  <si>
    <t>Q=</t>
  </si>
  <si>
    <t xml:space="preserve">T*S+X+Y+Z=U+Q+Aa </t>
  </si>
  <si>
    <t xml:space="preserve">This device solves for Aa </t>
  </si>
  <si>
    <t>Aa =</t>
  </si>
  <si>
    <t xml:space="preserve">This device solves for Ba </t>
  </si>
  <si>
    <t>Ba =</t>
  </si>
  <si>
    <t xml:space="preserve">This device solves for Ca </t>
  </si>
  <si>
    <t xml:space="preserve">This device solves for Da </t>
  </si>
  <si>
    <t>Da=</t>
  </si>
  <si>
    <t>Ca=</t>
  </si>
  <si>
    <t xml:space="preserve">Ca*(X+Y+Z)=U+Q+Aa*Ba </t>
  </si>
  <si>
    <t xml:space="preserve">X+Y+Z= Ea*(U+Q+Aa*Ba+Da+Ca) </t>
  </si>
  <si>
    <t xml:space="preserve">This device solves for Ea </t>
  </si>
  <si>
    <t>Ea =</t>
  </si>
  <si>
    <t xml:space="preserve">This device solves for Fa </t>
  </si>
  <si>
    <t xml:space="preserve">A*(Fa+X+Y+Z)= Ea+U+Q+Aa*Ba+Da+Ca </t>
  </si>
  <si>
    <t>Fa =</t>
  </si>
  <si>
    <t xml:space="preserve">This device solves for Ga </t>
  </si>
  <si>
    <t>Ga =</t>
  </si>
  <si>
    <t xml:space="preserve">A*(Aa+Ba+Ca+Da+Ea+Fa+U+Q) =X+Y+Z+Ga  </t>
  </si>
  <si>
    <t xml:space="preserve">This device solves for Angle_A in radians </t>
  </si>
  <si>
    <t>Angle_A=</t>
  </si>
  <si>
    <t>A Ratio Problem Involving only X as an Unknown</t>
  </si>
  <si>
    <t xml:space="preserve">by deleting the  blue number above, and entering the number of decimal places you prefer.  </t>
  </si>
  <si>
    <t xml:space="preserve">The three equations from the previous section, (AX+BY+KZ=M, DX+EY+FZ=N, and </t>
  </si>
  <si>
    <t>Tan(Angle_A) =</t>
  </si>
  <si>
    <t>The X axis will be based 0 to</t>
  </si>
  <si>
    <t>The Y axis will be based 0 to</t>
  </si>
  <si>
    <t xml:space="preserve">U*Q=U+Q+Aa*Ba+Da </t>
  </si>
  <si>
    <t>TRUE = NO Errors for this calculation</t>
  </si>
  <si>
    <t>FALSE = ERROR no result for the numbers you entered.</t>
  </si>
  <si>
    <t>S =</t>
  </si>
  <si>
    <t>Tan(Angle_B) =</t>
  </si>
  <si>
    <t>Angle_B=</t>
  </si>
  <si>
    <t>Tan(Angle_A)=Y/X</t>
  </si>
  <si>
    <t>Tan(Angle_B)=X/Y</t>
  </si>
  <si>
    <t xml:space="preserve">Ja+Sin(Angle_A)+Cos(Angle_A)=Tan(Angle_B)+A+B </t>
  </si>
  <si>
    <t>This device solves for Ja</t>
  </si>
  <si>
    <t>Ja =</t>
  </si>
  <si>
    <t>Ka =</t>
  </si>
  <si>
    <t>This device solves for Ka</t>
  </si>
  <si>
    <t xml:space="preserve">Ka*(Ja+Sin(Angle_A)) = Tan(Angle_B)+A+B+X </t>
  </si>
  <si>
    <t>This device solves for La</t>
  </si>
  <si>
    <t>La=</t>
  </si>
  <si>
    <t>La+Cos(Angle_A)=Tan(Angle_B)+Sin(Angle_A)</t>
  </si>
  <si>
    <t>This device solves for Ma</t>
  </si>
  <si>
    <t>Ma+La*Sin(Angle_A)=Tan(Angle_B)+A+K+D</t>
  </si>
  <si>
    <t>Ma =</t>
  </si>
  <si>
    <t>This device solves for Na</t>
  </si>
  <si>
    <t>Na =</t>
  </si>
  <si>
    <t xml:space="preserve">D+Na*Sin(Angle_A) = Tan(Angle_A)+Ma+La+Ma </t>
  </si>
  <si>
    <t>Pa=</t>
  </si>
  <si>
    <t>This device solves for Pa</t>
  </si>
  <si>
    <t>Pa+Cos(Angle_B)=Tan(Angle_B)+Sin(Angle_B)-A-M</t>
  </si>
  <si>
    <t>The Z axis will be based 0 to</t>
  </si>
  <si>
    <t>J</t>
  </si>
  <si>
    <r>
      <t>(N-DX-EY)dxdy</t>
    </r>
    <r>
      <rPr>
        <b/>
        <sz val="16"/>
        <rFont val="Arial"/>
        <family val="2"/>
      </rPr>
      <t xml:space="preserve"> =</t>
    </r>
  </si>
  <si>
    <r>
      <t>(W-GX-HY)dxdy</t>
    </r>
    <r>
      <rPr>
        <b/>
        <sz val="16"/>
        <rFont val="Arial"/>
        <family val="2"/>
      </rPr>
      <t xml:space="preserve"> =</t>
    </r>
  </si>
  <si>
    <t>If V*X=Y</t>
  </si>
  <si>
    <t>then V=Y/X</t>
  </si>
  <si>
    <t>If P*X=Z</t>
  </si>
  <si>
    <t>then P=Z/X</t>
  </si>
  <si>
    <t>AX+BVX+KPX=M</t>
  </si>
  <si>
    <t xml:space="preserve">In terms of X   </t>
  </si>
  <si>
    <t>P*X=</t>
  </si>
  <si>
    <t>V*X=</t>
  </si>
  <si>
    <t>In terms of numbers</t>
  </si>
  <si>
    <t>The above conclusions and calculations can be checked as follows:</t>
  </si>
  <si>
    <t>K*P*X=</t>
  </si>
  <si>
    <t xml:space="preserve"> </t>
  </si>
  <si>
    <t>B*V*X =</t>
  </si>
  <si>
    <t xml:space="preserve">In this section: the equations AX+BY+KZ=M, DX+EY+FZ=N, and </t>
  </si>
  <si>
    <t xml:space="preserve">GX+HY+JZ=W and unknowns X, Y, and Z are converted into a ratio </t>
  </si>
  <si>
    <t xml:space="preserve">problem, with only one  unknown, X.  This is possible because the </t>
  </si>
  <si>
    <t xml:space="preserve">values for X, Y and Z  have been calculated.   </t>
  </si>
  <si>
    <t>Thus, all of the unknowns represented</t>
  </si>
  <si>
    <t xml:space="preserve"> by Z can be replaced by P*X</t>
  </si>
  <si>
    <t xml:space="preserve"> by Y can be replaced by V*X</t>
  </si>
  <si>
    <t xml:space="preserve"> In this section, calculations with double integrals, will be carried out, for each</t>
  </si>
  <si>
    <t>of above.   The calculations are based on the following:</t>
  </si>
  <si>
    <t xml:space="preserve">GX+HY+JZ=W have been algebraically rearranged by solving for Z as follows: </t>
  </si>
  <si>
    <t xml:space="preserve">AX+BY+KZ=M rewritten in terms of X is AX+BVX+KPX=M  </t>
  </si>
  <si>
    <t xml:space="preserve">There are three numbers in the ratio of A, B*V, and K*P, </t>
  </si>
  <si>
    <t xml:space="preserve">This can be restated in the form of a word problem as follows: </t>
  </si>
  <si>
    <t>and the sum of the three numbers is M.</t>
  </si>
  <si>
    <t>A*(E+S)=B*K-Y</t>
  </si>
  <si>
    <t>T=</t>
  </si>
  <si>
    <t>This device solves for T</t>
  </si>
  <si>
    <t>X+T+S=A*B*K-Y</t>
  </si>
  <si>
    <t xml:space="preserve">     A    =</t>
  </si>
  <si>
    <t xml:space="preserve">     B*V   =</t>
  </si>
  <si>
    <t>The three numbers are as follows:</t>
  </si>
  <si>
    <t>A*X  =</t>
  </si>
  <si>
    <t xml:space="preserve"> In terms of calculated data the three numbers are in the following RATIOS: </t>
  </si>
  <si>
    <t xml:space="preserve">There are three numbers in the ratio of D, E*V, and F*P, </t>
  </si>
  <si>
    <t>and the sum of the three numbers is N.</t>
  </si>
  <si>
    <t xml:space="preserve">DX+EY+FZ=N rewritten in terms of X is DX+EVX+FPX=N </t>
  </si>
  <si>
    <t xml:space="preserve">     E*V   =</t>
  </si>
  <si>
    <t xml:space="preserve">    F*P=</t>
  </si>
  <si>
    <t xml:space="preserve">    K*P  =</t>
  </si>
  <si>
    <t>The above should equal M =</t>
  </si>
  <si>
    <t>D*X  =</t>
  </si>
  <si>
    <t>E*V*X =</t>
  </si>
  <si>
    <t>F*P*X=</t>
  </si>
  <si>
    <t>The above should equal N =</t>
  </si>
  <si>
    <t xml:space="preserve">GX+HY+JZ=W rewritten in terms of X is GX+HVX+JPX=W  </t>
  </si>
  <si>
    <t xml:space="preserve">There are three numbers in the ratio of G, H*V, and J*P, </t>
  </si>
  <si>
    <t>and the sum of the three numbers is W.</t>
  </si>
  <si>
    <t xml:space="preserve">    J*P=</t>
  </si>
  <si>
    <t>G*X  =</t>
  </si>
  <si>
    <t>H*V*X =</t>
  </si>
  <si>
    <t>J*P*X=</t>
  </si>
  <si>
    <t>The above should equal W =</t>
  </si>
  <si>
    <t>Miscellaneous Calculations: Solving for Additional Unknowns</t>
  </si>
  <si>
    <t>Spreadsheet formula for the above is =(B*K-Y-A*E)/A</t>
  </si>
  <si>
    <t>Spreadsheet formula for above =ROUND(A*(E+S),Rd)=ROUND(B*K-Y,Rd)</t>
  </si>
  <si>
    <t>Spreadsheet formula for above =A*B*K-Y-X-S</t>
  </si>
  <si>
    <t>Spreadsheet formula for above =ROUND(X+T+S, Rd)=ROUND(A*B*K-Y, Rd)</t>
  </si>
  <si>
    <t>Spreadsheet formula for above =S*T-A-B-Z</t>
  </si>
  <si>
    <t>Spreadsheet formula for above =ROUND(S*T-A,Rd)=ROUND(B+Z+U,Rd)</t>
  </si>
  <si>
    <t>Spreadsheet formula for above =(S+Z+U+X)/(T+S-A)</t>
  </si>
  <si>
    <t>Spreadsheet formula for above =(T*S+X+Y+Z)-(U+Q)</t>
  </si>
  <si>
    <t>Spreadsheet formula for above=(U+Q+Aa*Ba)/(X+Y+Z)</t>
  </si>
  <si>
    <t>Spreadsheet formula for above =U*Q-(U+Q+Aa*Ba)</t>
  </si>
  <si>
    <t>Spreadsheet formula for above =(X+Y+Z)/(U+Q+Aa*Ba+Da+Ca)</t>
  </si>
  <si>
    <t>Spreadsheet formula for above=((Ea+U+Q+Aa*Ba+Da+Ca)/A)-(X+Y+Z)</t>
  </si>
  <si>
    <t>Spreadsheet formula for above =ROUND(A*(Fa+X+Y+Z), Rd)=ROUND(Ea+U+Q+Aa*Ba+Da+Ca, Rd)</t>
  </si>
  <si>
    <t>Spreadsheet formula for above  =ROUND(X+Y+Z, Rd)=ROUND(Ea*(U+Q+Aa*Ba+Da+Ca), Rd)</t>
  </si>
  <si>
    <t>Spreadsheet formula for above =ROUND(U*Q,Rd)= ROUND(U+Q+Aa*Ba+Da, Rd)</t>
  </si>
  <si>
    <t>Spreadsheet formula for above =ROUND(Ca*(X+Y+Z), Rd)=ROUND(U+Q+Aa*Ba, Rd)</t>
  </si>
  <si>
    <t>Spreadsheet formula for above=ROUND(T*S+X+Y+Z, Rd)=ROUND(U+Q+Aa*Ba, Rd)</t>
  </si>
  <si>
    <t>Spreadsheet formula for above =ROUND(T*S+X+Y+Z, Rd)=ROUND(U+Q+Aa, Rd)</t>
  </si>
  <si>
    <t>Spreadsheet formula for above=ROUND(T+S-A, Rd)=ROUND(((S+Z+U+X)/Q),Rd)</t>
  </si>
  <si>
    <t>Spreadsheet formula for above=A*(Aa+Ba+Ca+Da+Ea+Fa+U+Q)-(X+Y+Z)</t>
  </si>
  <si>
    <t>Spreadsheet formula for above=ROUND(A*(Aa+Ba+Ca+Da+Ea+Fa+U+Q), Rd)=ROUND(X+Y+Z+Ga, Rd)</t>
  </si>
  <si>
    <t>Spreadsheet formula for above = Y/X</t>
  </si>
  <si>
    <t>Miscellaneous Calculations Solving for trigonometric Unknowns</t>
  </si>
  <si>
    <t>Spreadsheet formula for above =ROUND(TAN(Angle_A), Rd)=ROUND(Y/X, Rd)</t>
  </si>
  <si>
    <t>This device solves for Tan(Angle_B), and Angle_A in radians</t>
  </si>
  <si>
    <t>Spreadsheet formula for above  =X/Y</t>
  </si>
  <si>
    <t>Spreadsheet formula for above =ATAN(X/Y)</t>
  </si>
  <si>
    <t>Spreadsheet formula for above=TAN(Angle_B)+A+B-(SIN(Angle_A)+COS(Angle_A))</t>
  </si>
  <si>
    <t>Spreadsheet formula for above=ROUND(Ja+SIN(Angle_A)+COS(Angle_A), Rd)=ROUND(TAN(Angle_B)+A+B, Rd)</t>
  </si>
  <si>
    <t>Spreadsheet formula for above=(TAN(Angle_B)+A+B+X)/(Ja+SIN(Angle_A))</t>
  </si>
  <si>
    <t>Spreadsheet formula for above=ROUND(Ka*(Ja+SIN(Angle_A)), Rd)=ROUND((TAN(Angle_B)+A+B+X), Rd)</t>
  </si>
  <si>
    <t>Spreadsheet formula for above=TAN(Angle_B)+SIN(Angle_A)-(COS(Angle_A))</t>
  </si>
  <si>
    <t>Spreadsheet formula for above=ROUND(La+COS(Angle_A),Rd)=ROUND(TAN(Angle_B)+SIN(Angle_A), Rd)</t>
  </si>
  <si>
    <t>Spreadsheet formula for above =TAN(Angle_B)+A+K+D-(La*SIN(Angle_A))</t>
  </si>
  <si>
    <t>Spreadsheet formula for above=ROUND(Ma+La*SIN(Angle_A),Rd)=ROUND(TAN(Angle_B)+A+K+D, Rd)</t>
  </si>
  <si>
    <t>Spreadsheet formula for above=(TAN(Angle_A)+Ma+La+Ma-D)/(SIN(Angle_A))</t>
  </si>
  <si>
    <t>Spreadsheet formula for above =ROUND(D+Na*SIN(Angle_A), Rd)=ROUND(TAN(Angle_A)+Ma+La+Ma, Rd)</t>
  </si>
  <si>
    <t>Spreadsheet formula for above =TAN(Angle_B)+SIN(Angle_B)-(COS(Angle_B))-A-M</t>
  </si>
  <si>
    <t>Spreadsheet formula for above =ROUND(Pa+COS(Angle_B),Rd)=ROUND(TAN(Angle_B)+SIN(Angle_B)-A-M,Rd)</t>
  </si>
  <si>
    <t>P =</t>
  </si>
  <si>
    <t>V =</t>
  </si>
  <si>
    <t>S=</t>
  </si>
  <si>
    <t>Q =</t>
  </si>
  <si>
    <t>U =</t>
  </si>
  <si>
    <t>Ca =</t>
  </si>
  <si>
    <t>Da =</t>
  </si>
  <si>
    <t>Ea=</t>
  </si>
  <si>
    <t>Fa=</t>
  </si>
  <si>
    <t>Ga=</t>
  </si>
  <si>
    <t>Ja=</t>
  </si>
  <si>
    <t>Ka=</t>
  </si>
  <si>
    <t>La</t>
  </si>
  <si>
    <t>Ma=</t>
  </si>
  <si>
    <t>Na=</t>
  </si>
  <si>
    <t xml:space="preserve">decimal places.  You can change this,   </t>
  </si>
  <si>
    <t>Accuracy  %</t>
  </si>
  <si>
    <t>Error %</t>
  </si>
  <si>
    <t>Spreadsheet formula for the above is =(2*M*X*Z-A*Z*(X^2)-K*X*(Z^2))/(2*B)</t>
  </si>
  <si>
    <t>Instructions</t>
  </si>
  <si>
    <t xml:space="preserve"> These devices check the calculations and the numbers you entered to determine if they satisfy</t>
  </si>
  <si>
    <t xml:space="preserve"> The Multiple-Algebraic Calculator has a number of error-checking devices (above and below).</t>
  </si>
  <si>
    <t>decimal places.   You can change this,</t>
  </si>
  <si>
    <t xml:space="preserve"> the equations. These devices provide feedback in words or numbers.  The calculations for </t>
  </si>
  <si>
    <t>all of the error-checking devices are rounded to</t>
  </si>
  <si>
    <t xml:space="preserve">     To see all the equations, double integrals, trigonometry and calculated results, scroll down. The Multiple-Algebraic Calculator is approximately 20 times the height of a typical computer screen. It is equivalent to a 15 page document. </t>
  </si>
  <si>
    <t>Above, right is a representation of the equation you entered. If an equation has numbers with more than four</t>
  </si>
  <si>
    <t xml:space="preserve"> digits, look at the vertical representation of the equation, (right side of input boxes, blue numbers and letters) </t>
  </si>
  <si>
    <t xml:space="preserve">  =N</t>
  </si>
  <si>
    <t xml:space="preserve"> Accuracy %</t>
  </si>
  <si>
    <t xml:space="preserve">The Calculated Results, for X, Y, and Z, are in the three yellow boxes, below  </t>
  </si>
  <si>
    <t xml:space="preserve">Calculated results on this list are rounded to </t>
  </si>
  <si>
    <t xml:space="preserve">     G =</t>
  </si>
  <si>
    <t xml:space="preserve"> can now be rewritten in terms of X, as follows:</t>
  </si>
  <si>
    <t xml:space="preserve">The three equations (AX+BY+KZ=M, DX+EY+FZ=N, GX+HY+JZ=W) </t>
  </si>
  <si>
    <t xml:space="preserve">     D  =</t>
  </si>
  <si>
    <t xml:space="preserve">     H*V  =</t>
  </si>
  <si>
    <t xml:space="preserve">T*S+X+Y+Z=U+Q*Aa*Ba </t>
  </si>
  <si>
    <t xml:space="preserve">  include all the calculated results.   For all the results scroll down.  </t>
  </si>
  <si>
    <t>calculated results for 24 unknowns, below.  This list does not</t>
  </si>
  <si>
    <t xml:space="preserve">The Multiple-Algebraic Calculator displays a summary of </t>
  </si>
  <si>
    <t>The Multiple-Algebraic Calculator</t>
  </si>
  <si>
    <t xml:space="preserve">For AX+BY+KZ = M, DX+EY+FZ = N, GX+HY+JZ = W </t>
  </si>
  <si>
    <t xml:space="preserve">GX+HY+JZ=W are algebraically rearranged by solving for Y as follows: </t>
  </si>
  <si>
    <t xml:space="preserve">The three equations from the previous section, (AX+BY+KZ=M, DX+EY+FZ=N, </t>
  </si>
  <si>
    <t>Spreadsheet formula for above =(T*S+X+Y+Z-U)/(Q*Aa)</t>
  </si>
  <si>
    <t>Spreadsheet formula for above = =ATAN(Y/X)</t>
  </si>
  <si>
    <t>Spreadsheet formula for above =ROUND(TAN(Angle_B), Rd)=ROUND(X/Y, Rd)</t>
  </si>
  <si>
    <t>The sum of the numbers is:</t>
  </si>
  <si>
    <r>
      <t xml:space="preserve">The Multiple-Algebraic Calculator demonstrates that a number of complex calculations (involving 24 unknowns, calculus, and trigonometry) can be carried out simultaneously, by devices created with specialized design concepts in the JavaScript or spreadsheet formats.  When the user enters 12 numbers, and left clicks with the mouse, the Multiple-Algebraic Calculator initially solves: </t>
    </r>
    <r>
      <rPr>
        <b/>
        <sz val="16"/>
        <rFont val="Arial"/>
        <family val="2"/>
      </rPr>
      <t>AX+BY+KZ=M, DX+EY+FZ=N,</t>
    </r>
    <r>
      <rPr>
        <sz val="16"/>
        <rFont val="Arial"/>
        <family val="2"/>
      </rPr>
      <t xml:space="preserve"> </t>
    </r>
    <r>
      <rPr>
        <b/>
        <sz val="16"/>
        <rFont val="Arial"/>
        <family val="2"/>
      </rPr>
      <t>GX+HY+JZ=W</t>
    </r>
    <r>
      <rPr>
        <sz val="16"/>
        <rFont val="Arial"/>
        <family val="2"/>
      </rPr>
      <t xml:space="preserve"> for </t>
    </r>
    <r>
      <rPr>
        <b/>
        <sz val="16"/>
        <rFont val="Arial"/>
        <family val="2"/>
      </rPr>
      <t>X</t>
    </r>
    <r>
      <rPr>
        <sz val="16"/>
        <rFont val="Arial"/>
        <family val="2"/>
      </rPr>
      <t xml:space="preserve">, </t>
    </r>
    <r>
      <rPr>
        <b/>
        <sz val="16"/>
        <rFont val="Arial"/>
        <family val="2"/>
      </rPr>
      <t>Y</t>
    </r>
    <r>
      <rPr>
        <sz val="16"/>
        <rFont val="Arial"/>
        <family val="2"/>
      </rPr>
      <t xml:space="preserve"> and </t>
    </r>
    <r>
      <rPr>
        <b/>
        <sz val="16"/>
        <rFont val="Arial"/>
        <family val="2"/>
      </rPr>
      <t>Z</t>
    </r>
    <r>
      <rPr>
        <sz val="16"/>
        <rFont val="Arial"/>
        <family val="2"/>
      </rPr>
      <t xml:space="preserve">.   With the calculated values for X, Y, and Z, and the numbers entered by the user, additional sets of calculations are automatically  carried out involving six double integrals, ratios, algebra and trigonometry.    </t>
    </r>
  </si>
  <si>
    <t xml:space="preserve">CREATED BY:  David@TechForText.com ©2010  To contact the author use the email address on the left. </t>
  </si>
  <si>
    <t xml:space="preserve">Note: If less than 12 numbers are entered this Calculator will NOT function properly.  All twelve input boxes must contain numbers entered by the user. </t>
  </si>
  <si>
    <t xml:space="preserve">by deleting the  blue number above, and entering the number of decimal places you prefer.  If you enter a number that is too high you may get false indications of errors. </t>
  </si>
  <si>
    <t>Note: The number of zeros displayed is not affected by the blue number.</t>
  </si>
  <si>
    <t>To use the Multiple-Algebraic Calculator enter twelve numbers in the twelve white input boxes, below. (To enter or delete numbers, left click with the mouse on the relevant white input box.)  For calculated results left click with the mouse on the background  Alternatively, with the online JavaScript version you can press the calculation button, and with the spreadsheet version you can press the enter key.  Numbers and words displayed in red type are calculated results.</t>
  </si>
  <si>
    <t xml:space="preserve">Error checking and input boxes for AX+BY+KZ = M   </t>
  </si>
  <si>
    <t xml:space="preserve">Error checking and input boxes for DX+EY+FZ = N </t>
  </si>
  <si>
    <t>Error checking and input boxes for GX+HY+JZ = W</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</si>
</sst>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0"/>
    <numFmt numFmtId="165" formatCode="0.00\ \+"/>
    <numFmt numFmtId="166" formatCode="&quot;Yes&quot;;&quot;Yes&quot;;&quot;No&quot;"/>
    <numFmt numFmtId="167" formatCode="&quot;True&quot;;&quot;True&quot;;&quot;False&quot;"/>
    <numFmt numFmtId="168" formatCode="&quot;On&quot;;&quot;On&quot;;&quot;Off&quot;"/>
    <numFmt numFmtId="169" formatCode="[$€-2]\ #,##0.00_);[Red]\([$€-2]\ #,##0.00\)"/>
    <numFmt numFmtId="170" formatCode="0.000000000000000000000000000000%"/>
    <numFmt numFmtId="171" formatCode="0.00000000000000000000%"/>
    <numFmt numFmtId="172" formatCode="0.000000000000000000000000000000"/>
    <numFmt numFmtId="173" formatCode="0.0000000000%"/>
    <numFmt numFmtId="174" formatCode="&quot;NO error&quot;;&quot;True&quot;;&quot;False&quot;"/>
    <numFmt numFmtId="175" formatCode="&quot;NO error&quot;;&quot;NO error&quot;;&quot;False&quot;"/>
    <numFmt numFmtId="176" formatCode="[$-409]dddd\,\ mmmm\ dd\,\ yyyy"/>
    <numFmt numFmtId="177" formatCode="[$-409]h:mm:ss\ AM/PM"/>
    <numFmt numFmtId="178" formatCode="0.00000%"/>
    <numFmt numFmtId="179" formatCode="0.000000000000%"/>
    <numFmt numFmtId="180" formatCode="0.00000000000000%"/>
  </numFmts>
  <fonts count="46">
    <font>
      <sz val="10"/>
      <name val="Arial"/>
      <family val="0"/>
    </font>
    <font>
      <sz val="18"/>
      <name val="Arial"/>
      <family val="0"/>
    </font>
    <font>
      <sz val="8"/>
      <name val="Arial"/>
      <family val="0"/>
    </font>
    <font>
      <sz val="1"/>
      <name val="Arial"/>
      <family val="0"/>
    </font>
    <font>
      <b/>
      <sz val="18"/>
      <color indexed="12"/>
      <name val="Arial"/>
      <family val="2"/>
    </font>
    <font>
      <b/>
      <sz val="18"/>
      <name val="Arial"/>
      <family val="2"/>
    </font>
    <font>
      <sz val="16"/>
      <name val="Arial"/>
      <family val="0"/>
    </font>
    <font>
      <b/>
      <sz val="18"/>
      <color indexed="10"/>
      <name val="Arial"/>
      <family val="2"/>
    </font>
    <font>
      <u val="single"/>
      <sz val="10"/>
      <color indexed="12"/>
      <name val="Arial"/>
      <family val="0"/>
    </font>
    <font>
      <u val="single"/>
      <sz val="10"/>
      <color indexed="36"/>
      <name val="Arial"/>
      <family val="0"/>
    </font>
    <font>
      <b/>
      <sz val="16"/>
      <color indexed="10"/>
      <name val="Arial"/>
      <family val="2"/>
    </font>
    <font>
      <b/>
      <sz val="16"/>
      <color indexed="12"/>
      <name val="Arial"/>
      <family val="2"/>
    </font>
    <font>
      <b/>
      <sz val="14"/>
      <name val="Arial"/>
      <family val="2"/>
    </font>
    <font>
      <sz val="14"/>
      <name val="Arial"/>
      <family val="2"/>
    </font>
    <font>
      <b/>
      <sz val="16"/>
      <name val="Tahoma"/>
      <family val="2"/>
    </font>
    <font>
      <b/>
      <sz val="16"/>
      <name val="Arial"/>
      <family val="2"/>
    </font>
    <font>
      <b/>
      <u val="single"/>
      <sz val="16"/>
      <name val="Arial"/>
      <family val="2"/>
    </font>
    <font>
      <b/>
      <sz val="1"/>
      <name val="Arial"/>
      <family val="0"/>
    </font>
    <font>
      <sz val="1"/>
      <color indexed="8"/>
      <name val="Arial"/>
      <family val="2"/>
    </font>
    <font>
      <b/>
      <sz val="18"/>
      <color indexed="8"/>
      <name val="Arial"/>
      <family val="2"/>
    </font>
    <font>
      <b/>
      <sz val="12"/>
      <name val="Arial"/>
      <family val="2"/>
    </font>
    <font>
      <sz val="22"/>
      <name val="Arial"/>
      <family val="0"/>
    </font>
    <font>
      <b/>
      <sz val="20"/>
      <color indexed="13"/>
      <name val="Arial"/>
      <family val="2"/>
    </font>
    <font>
      <b/>
      <sz val="1"/>
      <color indexed="8"/>
      <name val="Arial"/>
      <family val="0"/>
    </font>
    <font>
      <sz val="36"/>
      <name val="Arial"/>
      <family val="0"/>
    </font>
    <font>
      <b/>
      <sz val="20"/>
      <name val="Arial"/>
      <family val="2"/>
    </font>
    <font>
      <b/>
      <sz val="18"/>
      <color indexed="13"/>
      <name val="Arial"/>
      <family val="0"/>
    </font>
    <font>
      <b/>
      <u val="single"/>
      <sz val="18"/>
      <name val="Arial"/>
      <family val="2"/>
    </font>
    <font>
      <b/>
      <sz val="26"/>
      <name val="Arial"/>
      <family val="2"/>
    </font>
    <font>
      <b/>
      <sz val="16"/>
      <color indexed="8"/>
      <name val="Arial"/>
      <family val="2"/>
    </font>
    <font>
      <sz val="26"/>
      <name val="Arial"/>
      <family val="0"/>
    </font>
    <font>
      <sz val="26"/>
      <color indexed="13"/>
      <name val="Arial"/>
      <family val="0"/>
    </font>
    <font>
      <b/>
      <sz val="14"/>
      <color indexed="10"/>
      <name val="Arial"/>
      <family val="2"/>
    </font>
    <font>
      <b/>
      <sz val="14"/>
      <color indexed="8"/>
      <name val="Arial"/>
      <family val="2"/>
    </font>
    <font>
      <u val="single"/>
      <sz val="16"/>
      <name val="Arial"/>
      <family val="0"/>
    </font>
    <font>
      <b/>
      <sz val="22"/>
      <color indexed="13"/>
      <name val="Arial"/>
      <family val="2"/>
    </font>
    <font>
      <b/>
      <sz val="24"/>
      <color indexed="13"/>
      <name val="Arial"/>
      <family val="2"/>
    </font>
    <font>
      <sz val="16"/>
      <color indexed="11"/>
      <name val="Arial"/>
      <family val="0"/>
    </font>
    <font>
      <sz val="1"/>
      <color indexed="13"/>
      <name val="Arial"/>
      <family val="2"/>
    </font>
    <font>
      <sz val="10"/>
      <color indexed="13"/>
      <name val="Arial"/>
      <family val="2"/>
    </font>
    <font>
      <b/>
      <u val="single"/>
      <sz val="20"/>
      <color indexed="13"/>
      <name val="Arial"/>
      <family val="2"/>
    </font>
    <font>
      <b/>
      <u val="single"/>
      <sz val="22"/>
      <color indexed="13"/>
      <name val="Arial"/>
      <family val="2"/>
    </font>
    <font>
      <sz val="24"/>
      <name val="Arial"/>
      <family val="0"/>
    </font>
    <font>
      <sz val="16"/>
      <color indexed="13"/>
      <name val="Arial"/>
      <family val="0"/>
    </font>
    <font>
      <b/>
      <sz val="16"/>
      <color indexed="13"/>
      <name val="Arial"/>
      <family val="2"/>
    </font>
    <font>
      <b/>
      <sz val="8"/>
      <name val="Arial"/>
      <family val="2"/>
    </font>
  </fonts>
  <fills count="10">
    <fill>
      <patternFill/>
    </fill>
    <fill>
      <patternFill patternType="gray125"/>
    </fill>
    <fill>
      <patternFill patternType="solid">
        <fgColor indexed="60"/>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8"/>
        <bgColor indexed="64"/>
      </patternFill>
    </fill>
  </fills>
  <borders count="70">
    <border>
      <left/>
      <right/>
      <top/>
      <bottom/>
      <diagonal/>
    </border>
    <border>
      <left style="thick"/>
      <right>
        <color indexed="63"/>
      </right>
      <top style="thick"/>
      <bottom style="thick"/>
    </border>
    <border>
      <left>
        <color indexed="63"/>
      </left>
      <right style="thick"/>
      <top style="thick"/>
      <bottom style="thick"/>
    </border>
    <border>
      <left style="thick"/>
      <right>
        <color indexed="63"/>
      </right>
      <top style="medium"/>
      <bottom style="medium"/>
    </border>
    <border>
      <left>
        <color indexed="63"/>
      </left>
      <right>
        <color indexed="63"/>
      </right>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
      <left style="thick"/>
      <right>
        <color indexed="63"/>
      </right>
      <top style="medium"/>
      <bottom style="thick"/>
    </border>
    <border>
      <left>
        <color indexed="63"/>
      </left>
      <right>
        <color indexed="63"/>
      </right>
      <top style="medium"/>
      <bottom style="thick"/>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bottom style="thick"/>
    </border>
    <border>
      <left>
        <color indexed="63"/>
      </left>
      <right>
        <color indexed="63"/>
      </right>
      <top style="thick"/>
      <bottom>
        <color indexed="63"/>
      </bottom>
    </border>
    <border>
      <left style="thick">
        <color indexed="10"/>
      </left>
      <right>
        <color indexed="63"/>
      </right>
      <top>
        <color indexed="63"/>
      </top>
      <bottom style="thick"/>
    </border>
    <border>
      <left style="thick">
        <color indexed="10"/>
      </left>
      <right>
        <color indexed="63"/>
      </right>
      <top style="thick"/>
      <bottom style="thick">
        <color indexed="10"/>
      </bottom>
    </border>
    <border>
      <left>
        <color indexed="63"/>
      </left>
      <right>
        <color indexed="63"/>
      </right>
      <top style="thick"/>
      <bottom style="thick">
        <color indexed="10"/>
      </bottom>
    </border>
    <border>
      <left style="thick">
        <color indexed="10"/>
      </left>
      <right>
        <color indexed="63"/>
      </right>
      <top>
        <color indexed="63"/>
      </top>
      <bottom style="thick">
        <color indexed="10"/>
      </bottom>
    </border>
    <border>
      <left style="thick">
        <color indexed="10"/>
      </left>
      <right>
        <color indexed="63"/>
      </right>
      <top style="thick"/>
      <bottom>
        <color indexed="63"/>
      </bottom>
    </border>
    <border>
      <left>
        <color indexed="63"/>
      </left>
      <right style="thick">
        <color indexed="10"/>
      </right>
      <top style="thick"/>
      <bottom>
        <color indexed="63"/>
      </bottom>
    </border>
    <border>
      <left>
        <color indexed="63"/>
      </left>
      <right style="thin"/>
      <top style="thick"/>
      <bottom>
        <color indexed="63"/>
      </bottom>
    </border>
    <border>
      <left>
        <color indexed="63"/>
      </left>
      <right>
        <color indexed="63"/>
      </right>
      <top style="thin"/>
      <bottom style="thin"/>
    </border>
    <border>
      <left>
        <color indexed="63"/>
      </left>
      <right>
        <color indexed="63"/>
      </right>
      <top>
        <color indexed="63"/>
      </top>
      <bottom style="thick"/>
    </border>
    <border>
      <left style="thin"/>
      <right>
        <color indexed="63"/>
      </right>
      <top style="thick"/>
      <bottom style="thin"/>
    </border>
    <border>
      <left style="thin"/>
      <right>
        <color indexed="63"/>
      </right>
      <top style="thin"/>
      <bottom style="thick"/>
    </border>
    <border>
      <left style="thin"/>
      <right>
        <color indexed="63"/>
      </right>
      <top style="thin"/>
      <bottom>
        <color indexed="63"/>
      </bottom>
    </border>
    <border>
      <left style="thick"/>
      <right>
        <color indexed="63"/>
      </right>
      <top style="thick">
        <color indexed="10"/>
      </top>
      <bottom>
        <color indexed="63"/>
      </bottom>
    </border>
    <border>
      <left>
        <color indexed="63"/>
      </left>
      <right style="thick"/>
      <top style="thick">
        <color indexed="10"/>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color indexed="10"/>
      </bottom>
    </border>
    <border>
      <left style="thick"/>
      <right style="thick"/>
      <top>
        <color indexed="63"/>
      </top>
      <bottom>
        <color indexed="63"/>
      </bottom>
    </border>
    <border>
      <left style="thick"/>
      <right>
        <color indexed="63"/>
      </right>
      <top style="thin"/>
      <bottom style="thin"/>
    </border>
    <border>
      <left style="thick"/>
      <right>
        <color indexed="63"/>
      </right>
      <top style="thin"/>
      <bottom>
        <color indexed="63"/>
      </bottom>
    </border>
    <border>
      <left style="thick"/>
      <right>
        <color indexed="63"/>
      </right>
      <top>
        <color indexed="63"/>
      </top>
      <bottom style="thick"/>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top>
        <color indexed="63"/>
      </top>
      <bottom style="thick"/>
    </border>
    <border>
      <left>
        <color indexed="63"/>
      </left>
      <right style="thick">
        <color indexed="10"/>
      </right>
      <top>
        <color indexed="63"/>
      </top>
      <bottom style="thick"/>
    </border>
    <border>
      <left>
        <color indexed="63"/>
      </left>
      <right>
        <color indexed="63"/>
      </right>
      <top style="thick">
        <color indexed="10"/>
      </top>
      <bottom>
        <color indexed="63"/>
      </bottom>
    </border>
    <border>
      <left>
        <color indexed="63"/>
      </left>
      <right style="thick"/>
      <top style="medium"/>
      <bottom style="medium"/>
    </border>
    <border>
      <left style="thick"/>
      <right>
        <color indexed="63"/>
      </right>
      <top style="thick"/>
      <bottom style="medium"/>
    </border>
    <border>
      <left>
        <color indexed="63"/>
      </left>
      <right>
        <color indexed="63"/>
      </right>
      <top style="thick"/>
      <bottom style="medium"/>
    </border>
    <border>
      <left>
        <color indexed="63"/>
      </left>
      <right style="thick">
        <color indexed="10"/>
      </right>
      <top style="thick"/>
      <bottom style="thick"/>
    </border>
    <border>
      <left>
        <color indexed="63"/>
      </left>
      <right style="thick"/>
      <top style="thick"/>
      <bottom style="medium"/>
    </border>
    <border>
      <left>
        <color indexed="63"/>
      </left>
      <right style="thin"/>
      <top>
        <color indexed="63"/>
      </top>
      <bottom style="thick"/>
    </border>
    <border>
      <left>
        <color indexed="63"/>
      </left>
      <right>
        <color indexed="63"/>
      </right>
      <top style="thin"/>
      <bottom>
        <color indexed="63"/>
      </bottom>
    </border>
    <border>
      <left>
        <color indexed="63"/>
      </left>
      <right style="thick">
        <color indexed="10"/>
      </right>
      <top style="thin"/>
      <bottom>
        <color indexed="63"/>
      </bottom>
    </border>
    <border>
      <left>
        <color indexed="63"/>
      </left>
      <right style="thick"/>
      <top style="thick"/>
      <bottom style="thick">
        <color indexed="10"/>
      </bottom>
    </border>
    <border>
      <left>
        <color indexed="63"/>
      </left>
      <right style="thin"/>
      <top>
        <color indexed="63"/>
      </top>
      <bottom>
        <color indexed="63"/>
      </bottom>
    </border>
    <border>
      <left>
        <color indexed="63"/>
      </left>
      <right style="thick">
        <color indexed="10"/>
      </right>
      <top style="thin"/>
      <bottom style="thin"/>
    </border>
    <border>
      <left>
        <color indexed="63"/>
      </left>
      <right>
        <color indexed="63"/>
      </right>
      <top style="thin"/>
      <bottom style="thick"/>
    </border>
    <border>
      <left>
        <color indexed="63"/>
      </left>
      <right style="thick">
        <color indexed="10"/>
      </right>
      <top style="thin"/>
      <bottom style="thick"/>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color indexed="63"/>
      </top>
      <bottom style="thick">
        <color indexed="13"/>
      </bottom>
    </border>
    <border>
      <left>
        <color indexed="63"/>
      </left>
      <right>
        <color indexed="63"/>
      </right>
      <top style="thick"/>
      <bottom style="thin"/>
    </border>
    <border>
      <left>
        <color indexed="63"/>
      </left>
      <right style="thick">
        <color indexed="10"/>
      </right>
      <top style="thick"/>
      <bottom style="thin"/>
    </border>
    <border>
      <left>
        <color indexed="63"/>
      </left>
      <right style="thick">
        <color indexed="10"/>
      </right>
      <top style="thick"/>
      <bottom style="thick">
        <color indexed="10"/>
      </bottom>
    </border>
    <border>
      <left>
        <color indexed="63"/>
      </left>
      <right style="thick"/>
      <top style="medium"/>
      <bottom style="thick"/>
    </border>
    <border>
      <left>
        <color indexed="63"/>
      </left>
      <right style="thick"/>
      <top style="thin"/>
      <bottom>
        <color indexed="63"/>
      </bottom>
    </border>
    <border>
      <left>
        <color indexed="63"/>
      </left>
      <right style="thick"/>
      <top style="thin"/>
      <bottom style="thin"/>
    </border>
    <border>
      <left style="thick"/>
      <right>
        <color indexed="63"/>
      </right>
      <top style="thick"/>
      <bottom style="thin"/>
    </border>
    <border>
      <left>
        <color indexed="63"/>
      </left>
      <right style="thick"/>
      <top style="thick"/>
      <bottom style="thin"/>
    </border>
    <border>
      <left style="thick"/>
      <right>
        <color indexed="63"/>
      </right>
      <top style="thick"/>
      <bottom style="thick">
        <color indexed="8"/>
      </bottom>
    </border>
    <border>
      <left>
        <color indexed="63"/>
      </left>
      <right>
        <color indexed="63"/>
      </right>
      <top style="thick"/>
      <bottom style="thick">
        <color indexed="8"/>
      </bottom>
    </border>
    <border>
      <left>
        <color indexed="63"/>
      </left>
      <right style="thick"/>
      <top style="thick"/>
      <bottom style="thick">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92">
    <xf numFmtId="0" fontId="0" fillId="0" borderId="0" xfId="0" applyAlignment="1">
      <alignment/>
    </xf>
    <xf numFmtId="0" fontId="0" fillId="2" borderId="0" xfId="0" applyFill="1" applyAlignment="1" applyProtection="1">
      <alignment/>
      <protection/>
    </xf>
    <xf numFmtId="0" fontId="3" fillId="2" borderId="0" xfId="0" applyFont="1" applyFill="1" applyAlignment="1" applyProtection="1">
      <alignment/>
      <protection/>
    </xf>
    <xf numFmtId="0" fontId="0" fillId="0" borderId="0" xfId="0" applyAlignment="1" applyProtection="1">
      <alignment/>
      <protection/>
    </xf>
    <xf numFmtId="0" fontId="3" fillId="2" borderId="0" xfId="0" applyFont="1" applyFill="1" applyAlignment="1" applyProtection="1">
      <alignment/>
      <protection/>
    </xf>
    <xf numFmtId="0" fontId="0" fillId="2" borderId="0" xfId="0" applyFill="1" applyAlignment="1" applyProtection="1">
      <alignment/>
      <protection/>
    </xf>
    <xf numFmtId="0" fontId="5" fillId="3" borderId="1" xfId="0" applyFont="1" applyFill="1" applyBorder="1" applyAlignment="1" applyProtection="1">
      <alignment horizontal="right"/>
      <protection/>
    </xf>
    <xf numFmtId="0" fontId="4" fillId="3" borderId="2" xfId="0" applyFont="1" applyFill="1" applyBorder="1" applyAlignment="1" applyProtection="1">
      <alignment vertical="center"/>
      <protection/>
    </xf>
    <xf numFmtId="171" fontId="12" fillId="4" borderId="3" xfId="0" applyNumberFormat="1" applyFont="1" applyFill="1" applyBorder="1" applyAlignment="1" applyProtection="1">
      <alignment/>
      <protection/>
    </xf>
    <xf numFmtId="171" fontId="12" fillId="4" borderId="4" xfId="0" applyNumberFormat="1" applyFont="1" applyFill="1" applyBorder="1" applyAlignment="1" applyProtection="1">
      <alignment/>
      <protection/>
    </xf>
    <xf numFmtId="0" fontId="4" fillId="3" borderId="2" xfId="0" applyFont="1" applyFill="1" applyBorder="1" applyAlignment="1" applyProtection="1">
      <alignment/>
      <protection/>
    </xf>
    <xf numFmtId="0" fontId="5" fillId="3" borderId="5" xfId="0" applyFont="1" applyFill="1" applyBorder="1" applyAlignment="1" applyProtection="1">
      <alignment horizontal="right"/>
      <protection/>
    </xf>
    <xf numFmtId="0" fontId="4" fillId="3" borderId="6" xfId="0" applyFont="1" applyFill="1" applyBorder="1" applyAlignment="1" applyProtection="1">
      <alignment/>
      <protection/>
    </xf>
    <xf numFmtId="0" fontId="10" fillId="4" borderId="7" xfId="0" applyFont="1" applyFill="1" applyBorder="1" applyAlignment="1" applyProtection="1">
      <alignment horizontal="center"/>
      <protection/>
    </xf>
    <xf numFmtId="0" fontId="10" fillId="4" borderId="7" xfId="0" applyFont="1" applyFill="1" applyBorder="1" applyAlignment="1" applyProtection="1">
      <alignment horizontal="right"/>
      <protection/>
    </xf>
    <xf numFmtId="0" fontId="10" fillId="4" borderId="7" xfId="0" applyFont="1" applyFill="1" applyBorder="1" applyAlignment="1" applyProtection="1">
      <alignment/>
      <protection/>
    </xf>
    <xf numFmtId="0" fontId="5" fillId="3" borderId="1" xfId="0" applyNumberFormat="1" applyFont="1" applyFill="1" applyBorder="1" applyAlignment="1" applyProtection="1">
      <alignment horizontal="right"/>
      <protection/>
    </xf>
    <xf numFmtId="0" fontId="4" fillId="3" borderId="2" xfId="0" applyNumberFormat="1" applyFont="1" applyFill="1" applyBorder="1" applyAlignment="1" applyProtection="1">
      <alignment/>
      <protection/>
    </xf>
    <xf numFmtId="0" fontId="5" fillId="3" borderId="5" xfId="0" applyNumberFormat="1" applyFont="1" applyFill="1" applyBorder="1" applyAlignment="1" applyProtection="1">
      <alignment horizontal="right"/>
      <protection/>
    </xf>
    <xf numFmtId="0" fontId="10" fillId="4" borderId="7" xfId="0" applyFont="1" applyFill="1" applyBorder="1" applyAlignment="1" applyProtection="1">
      <alignment/>
      <protection/>
    </xf>
    <xf numFmtId="0" fontId="4" fillId="3" borderId="2" xfId="0" applyFont="1" applyFill="1" applyBorder="1" applyAlignment="1" applyProtection="1">
      <alignment/>
      <protection/>
    </xf>
    <xf numFmtId="0" fontId="15" fillId="4" borderId="3" xfId="0" applyFont="1" applyFill="1" applyBorder="1" applyAlignment="1" applyProtection="1">
      <alignment/>
      <protection/>
    </xf>
    <xf numFmtId="0" fontId="15" fillId="4" borderId="4" xfId="0" applyFont="1" applyFill="1" applyBorder="1" applyAlignment="1" applyProtection="1">
      <alignment/>
      <protection/>
    </xf>
    <xf numFmtId="0" fontId="15" fillId="4" borderId="8" xfId="0" applyFont="1" applyFill="1" applyBorder="1" applyAlignment="1" applyProtection="1">
      <alignment/>
      <protection/>
    </xf>
    <xf numFmtId="0" fontId="15" fillId="4" borderId="9" xfId="0" applyFont="1" applyFill="1" applyBorder="1" applyAlignment="1" applyProtection="1">
      <alignment/>
      <protection/>
    </xf>
    <xf numFmtId="0" fontId="30" fillId="2" borderId="0" xfId="0" applyFont="1" applyFill="1" applyAlignment="1" applyProtection="1">
      <alignment/>
      <protection/>
    </xf>
    <xf numFmtId="0" fontId="0" fillId="4" borderId="10" xfId="0" applyFill="1" applyBorder="1" applyAlignment="1" applyProtection="1">
      <alignment/>
      <protection/>
    </xf>
    <xf numFmtId="0" fontId="0" fillId="4" borderId="0" xfId="0" applyFill="1" applyBorder="1" applyAlignment="1" applyProtection="1">
      <alignment/>
      <protection/>
    </xf>
    <xf numFmtId="0" fontId="0" fillId="4" borderId="11" xfId="0" applyFill="1" applyBorder="1" applyAlignment="1" applyProtection="1">
      <alignment/>
      <protection/>
    </xf>
    <xf numFmtId="0" fontId="0" fillId="2" borderId="0" xfId="0" applyFill="1" applyBorder="1" applyAlignment="1" applyProtection="1">
      <alignment/>
      <protection/>
    </xf>
    <xf numFmtId="0" fontId="0" fillId="5" borderId="0" xfId="0" applyFill="1" applyBorder="1" applyAlignment="1" applyProtection="1">
      <alignment/>
      <protection/>
    </xf>
    <xf numFmtId="0" fontId="0" fillId="5" borderId="11" xfId="0" applyFill="1" applyBorder="1" applyAlignment="1" applyProtection="1">
      <alignment/>
      <protection/>
    </xf>
    <xf numFmtId="0" fontId="5" fillId="4" borderId="1" xfId="0" applyFont="1" applyFill="1" applyBorder="1" applyAlignment="1" applyProtection="1">
      <alignment horizontal="right"/>
      <protection/>
    </xf>
    <xf numFmtId="0" fontId="0" fillId="5" borderId="12" xfId="0" applyFill="1" applyBorder="1" applyAlignment="1" applyProtection="1">
      <alignment/>
      <protection/>
    </xf>
    <xf numFmtId="0" fontId="0" fillId="5" borderId="13" xfId="0" applyFill="1" applyBorder="1" applyAlignment="1" applyProtection="1">
      <alignment/>
      <protection/>
    </xf>
    <xf numFmtId="0" fontId="5" fillId="4" borderId="5" xfId="0" applyFont="1" applyFill="1" applyBorder="1" applyAlignment="1" applyProtection="1">
      <alignment horizontal="right"/>
      <protection/>
    </xf>
    <xf numFmtId="0" fontId="24" fillId="2" borderId="0" xfId="0" applyFont="1" applyFill="1" applyAlignment="1" applyProtection="1">
      <alignment/>
      <protection/>
    </xf>
    <xf numFmtId="0" fontId="5" fillId="4" borderId="14" xfId="0" applyFont="1" applyFill="1" applyBorder="1" applyAlignment="1" applyProtection="1">
      <alignment horizontal="right"/>
      <protection/>
    </xf>
    <xf numFmtId="0" fontId="5" fillId="4" borderId="15" xfId="0" applyFont="1" applyFill="1" applyBorder="1" applyAlignment="1" applyProtection="1">
      <alignment horizontal="right"/>
      <protection/>
    </xf>
    <xf numFmtId="0" fontId="5" fillId="4" borderId="16" xfId="0" applyFont="1" applyFill="1" applyBorder="1" applyAlignment="1" applyProtection="1">
      <alignment horizontal="right"/>
      <protection/>
    </xf>
    <xf numFmtId="0" fontId="5" fillId="4" borderId="17" xfId="0" applyFont="1" applyFill="1" applyBorder="1" applyAlignment="1" applyProtection="1">
      <alignment horizontal="right"/>
      <protection/>
    </xf>
    <xf numFmtId="0" fontId="5" fillId="4" borderId="18" xfId="0" applyFont="1" applyFill="1" applyBorder="1" applyAlignment="1" applyProtection="1">
      <alignment horizontal="right"/>
      <protection/>
    </xf>
    <xf numFmtId="0" fontId="5" fillId="2" borderId="0" xfId="0" applyNumberFormat="1" applyFont="1" applyFill="1" applyBorder="1" applyAlignment="1" applyProtection="1">
      <alignment horizontal="center"/>
      <protection/>
    </xf>
    <xf numFmtId="0" fontId="38" fillId="6" borderId="10" xfId="0" applyFont="1" applyFill="1" applyBorder="1" applyAlignment="1" applyProtection="1">
      <alignment/>
      <protection/>
    </xf>
    <xf numFmtId="0" fontId="38" fillId="6" borderId="0" xfId="0" applyFont="1" applyFill="1" applyBorder="1" applyAlignment="1" applyProtection="1">
      <alignment/>
      <protection/>
    </xf>
    <xf numFmtId="0" fontId="38" fillId="6" borderId="0" xfId="0" applyFont="1" applyFill="1" applyBorder="1" applyAlignment="1" applyProtection="1">
      <alignment/>
      <protection/>
    </xf>
    <xf numFmtId="0" fontId="26" fillId="6" borderId="0" xfId="0" applyNumberFormat="1" applyFont="1" applyFill="1" applyBorder="1" applyAlignment="1" applyProtection="1">
      <alignment vertical="center"/>
      <protection/>
    </xf>
    <xf numFmtId="0" fontId="39" fillId="6" borderId="11" xfId="0" applyFont="1" applyFill="1" applyBorder="1" applyAlignment="1" applyProtection="1">
      <alignment/>
      <protection/>
    </xf>
    <xf numFmtId="0" fontId="3" fillId="4" borderId="11" xfId="0" applyFont="1" applyFill="1" applyBorder="1" applyAlignment="1" applyProtection="1">
      <alignment/>
      <protection/>
    </xf>
    <xf numFmtId="0" fontId="17" fillId="2" borderId="0" xfId="0" applyNumberFormat="1" applyFont="1" applyFill="1" applyBorder="1" applyAlignment="1" applyProtection="1">
      <alignment horizontal="center"/>
      <protection/>
    </xf>
    <xf numFmtId="0" fontId="3" fillId="4" borderId="10" xfId="0" applyFont="1" applyFill="1" applyBorder="1" applyAlignment="1" applyProtection="1">
      <alignment/>
      <protection/>
    </xf>
    <xf numFmtId="0" fontId="30" fillId="4" borderId="10" xfId="0" applyFont="1" applyFill="1" applyBorder="1" applyAlignment="1" applyProtection="1">
      <alignment/>
      <protection/>
    </xf>
    <xf numFmtId="0" fontId="30" fillId="2" borderId="10" xfId="0" applyFont="1" applyFill="1" applyBorder="1" applyAlignment="1" applyProtection="1">
      <alignment/>
      <protection/>
    </xf>
    <xf numFmtId="0" fontId="3" fillId="4" borderId="19" xfId="0" applyFont="1" applyFill="1" applyBorder="1" applyAlignment="1" applyProtection="1">
      <alignment/>
      <protection/>
    </xf>
    <xf numFmtId="0" fontId="3" fillId="4" borderId="12" xfId="0" applyFont="1" applyFill="1" applyBorder="1" applyAlignment="1" applyProtection="1">
      <alignment/>
      <protection/>
    </xf>
    <xf numFmtId="0" fontId="0" fillId="4" borderId="12" xfId="0" applyFill="1" applyBorder="1" applyAlignment="1" applyProtection="1">
      <alignment/>
      <protection/>
    </xf>
    <xf numFmtId="0" fontId="0" fillId="4" borderId="11" xfId="0" applyFill="1" applyBorder="1" applyAlignment="1" applyProtection="1">
      <alignment/>
      <protection/>
    </xf>
    <xf numFmtId="0" fontId="3" fillId="4" borderId="20" xfId="0" applyFont="1" applyFill="1" applyBorder="1" applyAlignment="1" applyProtection="1">
      <alignment/>
      <protection/>
    </xf>
    <xf numFmtId="0" fontId="3" fillId="4" borderId="15" xfId="0" applyFont="1" applyFill="1" applyBorder="1" applyAlignment="1" applyProtection="1">
      <alignment/>
      <protection/>
    </xf>
    <xf numFmtId="0" fontId="30" fillId="4" borderId="15" xfId="0" applyFont="1" applyFill="1" applyBorder="1" applyAlignment="1" applyProtection="1">
      <alignment/>
      <protection/>
    </xf>
    <xf numFmtId="0" fontId="0" fillId="4" borderId="15" xfId="0" applyFill="1" applyBorder="1" applyAlignment="1" applyProtection="1">
      <alignment/>
      <protection/>
    </xf>
    <xf numFmtId="0" fontId="3" fillId="4" borderId="21" xfId="0" applyFont="1" applyFill="1" applyBorder="1" applyAlignment="1" applyProtection="1">
      <alignment/>
      <protection/>
    </xf>
    <xf numFmtId="0" fontId="3" fillId="4" borderId="0" xfId="0" applyFont="1" applyFill="1" applyBorder="1" applyAlignment="1" applyProtection="1">
      <alignment/>
      <protection/>
    </xf>
    <xf numFmtId="0" fontId="3" fillId="4" borderId="0" xfId="0" applyFont="1" applyFill="1" applyBorder="1" applyAlignment="1" applyProtection="1">
      <alignment/>
      <protection/>
    </xf>
    <xf numFmtId="0" fontId="5" fillId="4" borderId="0" xfId="0" applyNumberFormat="1" applyFont="1" applyFill="1" applyBorder="1" applyAlignment="1" applyProtection="1">
      <alignment/>
      <protection/>
    </xf>
    <xf numFmtId="0" fontId="3" fillId="4" borderId="10" xfId="0" applyFont="1" applyFill="1" applyBorder="1" applyAlignment="1" applyProtection="1">
      <alignment/>
      <protection/>
    </xf>
    <xf numFmtId="0" fontId="0" fillId="4" borderId="0" xfId="0" applyFill="1" applyBorder="1" applyAlignment="1" applyProtection="1">
      <alignment/>
      <protection/>
    </xf>
    <xf numFmtId="0" fontId="1" fillId="4" borderId="0" xfId="0" applyFont="1" applyFill="1" applyBorder="1" applyAlignment="1" applyProtection="1">
      <alignment/>
      <protection/>
    </xf>
    <xf numFmtId="0" fontId="5" fillId="4" borderId="0" xfId="0" applyFont="1" applyFill="1" applyBorder="1" applyAlignment="1" applyProtection="1">
      <alignment horizontal="center"/>
      <protection/>
    </xf>
    <xf numFmtId="0" fontId="5" fillId="4" borderId="0" xfId="0" applyFont="1" applyFill="1" applyBorder="1" applyAlignment="1" applyProtection="1">
      <alignment/>
      <protection/>
    </xf>
    <xf numFmtId="0" fontId="5" fillId="2" borderId="0" xfId="0" applyNumberFormat="1" applyFont="1" applyFill="1" applyBorder="1" applyAlignment="1" applyProtection="1">
      <alignment/>
      <protection/>
    </xf>
    <xf numFmtId="0" fontId="3" fillId="4" borderId="22" xfId="0" applyFont="1" applyFill="1" applyBorder="1" applyAlignment="1" applyProtection="1">
      <alignment/>
      <protection/>
    </xf>
    <xf numFmtId="0" fontId="15" fillId="4" borderId="15" xfId="0" applyFont="1" applyFill="1" applyBorder="1" applyAlignment="1" applyProtection="1">
      <alignment horizontal="right"/>
      <protection/>
    </xf>
    <xf numFmtId="0" fontId="15" fillId="4" borderId="23" xfId="0" applyFont="1" applyFill="1" applyBorder="1" applyAlignment="1" applyProtection="1">
      <alignment horizontal="right"/>
      <protection/>
    </xf>
    <xf numFmtId="0" fontId="15" fillId="4" borderId="24" xfId="0" applyFont="1" applyFill="1" applyBorder="1" applyAlignment="1" applyProtection="1">
      <alignment horizontal="right"/>
      <protection/>
    </xf>
    <xf numFmtId="0" fontId="3" fillId="4" borderId="16" xfId="0" applyFont="1" applyFill="1" applyBorder="1" applyAlignment="1" applyProtection="1">
      <alignment/>
      <protection/>
    </xf>
    <xf numFmtId="0" fontId="3" fillId="4" borderId="24" xfId="0" applyFont="1" applyFill="1" applyBorder="1" applyAlignment="1" applyProtection="1">
      <alignment/>
      <protection/>
    </xf>
    <xf numFmtId="0" fontId="5" fillId="2" borderId="0" xfId="0" applyNumberFormat="1" applyFont="1" applyFill="1" applyBorder="1" applyAlignment="1" applyProtection="1">
      <alignment vertical="center"/>
      <protection/>
    </xf>
    <xf numFmtId="0" fontId="15" fillId="4" borderId="20" xfId="0" applyNumberFormat="1" applyFont="1" applyFill="1" applyBorder="1" applyAlignment="1" applyProtection="1">
      <alignment vertical="center"/>
      <protection/>
    </xf>
    <xf numFmtId="0" fontId="15" fillId="4" borderId="25" xfId="0" applyFont="1" applyFill="1" applyBorder="1" applyAlignment="1" applyProtection="1">
      <alignment horizontal="right"/>
      <protection/>
    </xf>
    <xf numFmtId="0" fontId="15" fillId="4" borderId="0" xfId="0" applyFont="1" applyFill="1" applyBorder="1" applyAlignment="1" applyProtection="1">
      <alignment horizontal="right"/>
      <protection/>
    </xf>
    <xf numFmtId="0" fontId="6" fillId="4" borderId="16" xfId="0" applyFont="1" applyFill="1" applyBorder="1" applyAlignment="1" applyProtection="1">
      <alignment/>
      <protection/>
    </xf>
    <xf numFmtId="0" fontId="6" fillId="4" borderId="24" xfId="0" applyFont="1" applyFill="1" applyBorder="1" applyAlignment="1" applyProtection="1">
      <alignment/>
      <protection/>
    </xf>
    <xf numFmtId="0" fontId="15" fillId="4" borderId="26" xfId="0" applyFont="1" applyFill="1" applyBorder="1" applyAlignment="1" applyProtection="1">
      <alignment horizontal="right"/>
      <protection/>
    </xf>
    <xf numFmtId="0" fontId="17" fillId="2" borderId="0" xfId="0" applyNumberFormat="1" applyFont="1" applyFill="1" applyBorder="1" applyAlignment="1" applyProtection="1">
      <alignment/>
      <protection/>
    </xf>
    <xf numFmtId="0" fontId="15" fillId="4" borderId="27" xfId="0" applyFont="1" applyFill="1" applyBorder="1" applyAlignment="1" applyProtection="1">
      <alignment horizontal="right"/>
      <protection/>
    </xf>
    <xf numFmtId="0" fontId="0" fillId="2" borderId="11" xfId="0" applyFill="1" applyBorder="1" applyAlignment="1" applyProtection="1">
      <alignment/>
      <protection/>
    </xf>
    <xf numFmtId="0" fontId="15" fillId="4" borderId="15" xfId="0" applyNumberFormat="1" applyFont="1" applyFill="1" applyBorder="1" applyAlignment="1" applyProtection="1">
      <alignment vertical="center"/>
      <protection/>
    </xf>
    <xf numFmtId="0" fontId="0" fillId="2" borderId="11" xfId="0" applyFill="1" applyBorder="1" applyAlignment="1" applyProtection="1">
      <alignment/>
      <protection/>
    </xf>
    <xf numFmtId="0" fontId="3" fillId="2" borderId="11" xfId="0" applyFont="1" applyFill="1" applyBorder="1" applyAlignment="1" applyProtection="1">
      <alignment/>
      <protection/>
    </xf>
    <xf numFmtId="0" fontId="3" fillId="4" borderId="24" xfId="0" applyFont="1" applyFill="1" applyBorder="1" applyAlignment="1" applyProtection="1">
      <alignment/>
      <protection/>
    </xf>
    <xf numFmtId="0" fontId="5" fillId="4" borderId="28" xfId="0" applyFont="1" applyFill="1" applyBorder="1" applyAlignment="1" applyProtection="1">
      <alignment horizontal="left"/>
      <protection/>
    </xf>
    <xf numFmtId="0" fontId="5" fillId="4" borderId="29" xfId="0" applyFont="1" applyFill="1" applyBorder="1" applyAlignment="1" applyProtection="1">
      <alignment horizontal="left"/>
      <protection/>
    </xf>
    <xf numFmtId="0" fontId="5" fillId="4" borderId="30" xfId="0" applyFont="1" applyFill="1" applyBorder="1" applyAlignment="1" applyProtection="1">
      <alignment horizontal="left"/>
      <protection/>
    </xf>
    <xf numFmtId="0" fontId="5" fillId="4" borderId="31" xfId="0" applyFont="1" applyFill="1" applyBorder="1" applyAlignment="1" applyProtection="1">
      <alignment horizontal="left"/>
      <protection/>
    </xf>
    <xf numFmtId="0" fontId="1" fillId="2" borderId="0" xfId="0" applyFont="1" applyFill="1" applyAlignment="1" applyProtection="1">
      <alignment/>
      <protection/>
    </xf>
    <xf numFmtId="0" fontId="5" fillId="4" borderId="32" xfId="0" applyFont="1" applyFill="1" applyBorder="1" applyAlignment="1" applyProtection="1">
      <alignment/>
      <protection/>
    </xf>
    <xf numFmtId="0" fontId="5" fillId="4" borderId="31" xfId="0" applyFont="1" applyFill="1" applyBorder="1" applyAlignment="1" applyProtection="1">
      <alignment/>
      <protection/>
    </xf>
    <xf numFmtId="0" fontId="1" fillId="4" borderId="33" xfId="0" applyFont="1" applyFill="1" applyBorder="1" applyAlignment="1" applyProtection="1">
      <alignment/>
      <protection/>
    </xf>
    <xf numFmtId="0" fontId="1" fillId="4" borderId="31" xfId="0" applyFont="1" applyFill="1" applyBorder="1" applyAlignment="1" applyProtection="1">
      <alignment/>
      <protection/>
    </xf>
    <xf numFmtId="0" fontId="6" fillId="4" borderId="34" xfId="0" applyFont="1" applyFill="1" applyBorder="1" applyAlignment="1" applyProtection="1">
      <alignment horizontal="right"/>
      <protection/>
    </xf>
    <xf numFmtId="0" fontId="0" fillId="4" borderId="31" xfId="0" applyFill="1" applyBorder="1" applyAlignment="1" applyProtection="1">
      <alignment/>
      <protection/>
    </xf>
    <xf numFmtId="0" fontId="6" fillId="4" borderId="35" xfId="0" applyFont="1" applyFill="1" applyBorder="1" applyAlignment="1" applyProtection="1">
      <alignment horizontal="right"/>
      <protection/>
    </xf>
    <xf numFmtId="0" fontId="6" fillId="4" borderId="35" xfId="0" applyFont="1" applyFill="1" applyBorder="1" applyAlignment="1" applyProtection="1">
      <alignment horizontal="left"/>
      <protection/>
    </xf>
    <xf numFmtId="0" fontId="3" fillId="4" borderId="35" xfId="0" applyFont="1" applyFill="1" applyBorder="1" applyAlignment="1" applyProtection="1">
      <alignment/>
      <protection/>
    </xf>
    <xf numFmtId="0" fontId="6" fillId="4" borderId="30" xfId="0" applyFont="1" applyFill="1" applyBorder="1" applyAlignment="1" applyProtection="1">
      <alignment/>
      <protection/>
    </xf>
    <xf numFmtId="0" fontId="3" fillId="4" borderId="30" xfId="0" applyFont="1" applyFill="1" applyBorder="1" applyAlignment="1" applyProtection="1">
      <alignment/>
      <protection/>
    </xf>
    <xf numFmtId="0" fontId="27" fillId="4" borderId="30" xfId="0" applyFont="1" applyFill="1" applyBorder="1" applyAlignment="1" applyProtection="1">
      <alignment horizontal="center"/>
      <protection/>
    </xf>
    <xf numFmtId="0" fontId="27" fillId="4" borderId="0" xfId="0" applyFont="1" applyFill="1" applyBorder="1" applyAlignment="1" applyProtection="1">
      <alignment horizontal="center"/>
      <protection/>
    </xf>
    <xf numFmtId="0" fontId="27" fillId="4" borderId="31" xfId="0" applyFont="1" applyFill="1" applyBorder="1" applyAlignment="1" applyProtection="1">
      <alignment horizontal="center"/>
      <protection/>
    </xf>
    <xf numFmtId="0" fontId="0" fillId="4" borderId="30" xfId="0" applyFill="1" applyBorder="1" applyAlignment="1" applyProtection="1">
      <alignment/>
      <protection/>
    </xf>
    <xf numFmtId="0" fontId="18" fillId="4" borderId="30" xfId="0" applyFont="1" applyFill="1" applyBorder="1" applyAlignment="1" applyProtection="1">
      <alignment/>
      <protection/>
    </xf>
    <xf numFmtId="0" fontId="5" fillId="4" borderId="5" xfId="0" applyNumberFormat="1" applyFont="1" applyFill="1" applyBorder="1" applyAlignment="1" applyProtection="1">
      <alignment horizontal="center" vertical="center"/>
      <protection/>
    </xf>
    <xf numFmtId="0" fontId="0" fillId="4" borderId="36" xfId="0" applyFill="1" applyBorder="1" applyAlignment="1" applyProtection="1">
      <alignment/>
      <protection/>
    </xf>
    <xf numFmtId="0" fontId="3" fillId="4" borderId="31" xfId="0" applyFont="1" applyFill="1" applyBorder="1" applyAlignment="1" applyProtection="1">
      <alignment/>
      <protection/>
    </xf>
    <xf numFmtId="0" fontId="3" fillId="4" borderId="30" xfId="0" applyFont="1" applyFill="1" applyBorder="1" applyAlignment="1" applyProtection="1">
      <alignment/>
      <protection/>
    </xf>
    <xf numFmtId="0" fontId="26" fillId="6" borderId="37" xfId="0" applyNumberFormat="1" applyFont="1" applyFill="1" applyBorder="1" applyAlignment="1" applyProtection="1">
      <alignment vertical="center"/>
      <protection/>
    </xf>
    <xf numFmtId="0" fontId="26" fillId="6" borderId="38" xfId="0" applyNumberFormat="1" applyFont="1" applyFill="1" applyBorder="1" applyAlignment="1" applyProtection="1">
      <alignment vertical="center"/>
      <protection/>
    </xf>
    <xf numFmtId="0" fontId="26" fillId="6" borderId="10" xfId="0" applyNumberFormat="1" applyFont="1" applyFill="1" applyBorder="1" applyAlignment="1" applyProtection="1">
      <alignment vertical="center"/>
      <protection/>
    </xf>
    <xf numFmtId="0" fontId="26" fillId="6" borderId="11" xfId="0" applyNumberFormat="1" applyFont="1" applyFill="1" applyBorder="1" applyAlignment="1" applyProtection="1">
      <alignment vertical="center"/>
      <protection/>
    </xf>
    <xf numFmtId="0" fontId="23" fillId="4" borderId="30" xfId="0" applyNumberFormat="1" applyFont="1" applyFill="1" applyBorder="1" applyAlignment="1" applyProtection="1">
      <alignment vertical="center"/>
      <protection/>
    </xf>
    <xf numFmtId="0" fontId="23" fillId="4" borderId="0" xfId="0" applyNumberFormat="1" applyFont="1" applyFill="1" applyBorder="1" applyAlignment="1" applyProtection="1">
      <alignment horizontal="center" vertical="center"/>
      <protection/>
    </xf>
    <xf numFmtId="0" fontId="23" fillId="4" borderId="31" xfId="0" applyNumberFormat="1" applyFont="1" applyFill="1" applyBorder="1" applyAlignment="1" applyProtection="1">
      <alignment vertical="center"/>
      <protection/>
    </xf>
    <xf numFmtId="0" fontId="17" fillId="2" borderId="0" xfId="0" applyNumberFormat="1" applyFont="1" applyFill="1" applyBorder="1" applyAlignment="1" applyProtection="1">
      <alignment vertical="center"/>
      <protection/>
    </xf>
    <xf numFmtId="0" fontId="19" fillId="4" borderId="30" xfId="0" applyNumberFormat="1" applyFont="1" applyFill="1" applyBorder="1" applyAlignment="1" applyProtection="1">
      <alignment vertical="center"/>
      <protection/>
    </xf>
    <xf numFmtId="0" fontId="19" fillId="4" borderId="0" xfId="0" applyNumberFormat="1" applyFont="1" applyFill="1" applyBorder="1" applyAlignment="1" applyProtection="1">
      <alignment vertical="center"/>
      <protection/>
    </xf>
    <xf numFmtId="0" fontId="19" fillId="4" borderId="0" xfId="0" applyNumberFormat="1" applyFont="1" applyFill="1" applyBorder="1" applyAlignment="1" applyProtection="1">
      <alignment horizontal="left" vertical="center"/>
      <protection/>
    </xf>
    <xf numFmtId="0" fontId="19" fillId="4" borderId="31" xfId="0" applyNumberFormat="1" applyFont="1" applyFill="1" applyBorder="1" applyAlignment="1" applyProtection="1">
      <alignment vertical="center"/>
      <protection/>
    </xf>
    <xf numFmtId="0" fontId="29" fillId="4" borderId="30" xfId="0" applyNumberFormat="1" applyFont="1" applyFill="1" applyBorder="1" applyAlignment="1" applyProtection="1">
      <alignment vertical="center"/>
      <protection/>
    </xf>
    <xf numFmtId="0" fontId="23" fillId="4" borderId="0" xfId="0" applyNumberFormat="1" applyFont="1" applyFill="1" applyBorder="1" applyAlignment="1" applyProtection="1">
      <alignment horizontal="left" vertical="center"/>
      <protection/>
    </xf>
    <xf numFmtId="0" fontId="3" fillId="4" borderId="31" xfId="0" applyFont="1" applyFill="1" applyBorder="1" applyAlignment="1" applyProtection="1">
      <alignment/>
      <protection/>
    </xf>
    <xf numFmtId="0" fontId="29" fillId="4" borderId="0" xfId="0" applyNumberFormat="1" applyFont="1" applyFill="1" applyBorder="1" applyAlignment="1" applyProtection="1">
      <alignment vertical="center"/>
      <protection/>
    </xf>
    <xf numFmtId="0" fontId="23" fillId="4" borderId="0" xfId="0" applyNumberFormat="1" applyFont="1" applyFill="1" applyBorder="1" applyAlignment="1" applyProtection="1">
      <alignment vertical="center"/>
      <protection/>
    </xf>
    <xf numFmtId="0" fontId="29" fillId="4" borderId="31" xfId="0" applyNumberFormat="1" applyFont="1" applyFill="1" applyBorder="1" applyAlignment="1" applyProtection="1">
      <alignment vertical="center"/>
      <protection/>
    </xf>
    <xf numFmtId="0" fontId="26" fillId="6" borderId="37" xfId="0" applyNumberFormat="1" applyFont="1" applyFill="1" applyBorder="1" applyAlignment="1" applyProtection="1">
      <alignment vertical="center"/>
      <protection/>
    </xf>
    <xf numFmtId="0" fontId="26" fillId="6" borderId="38"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0" fontId="29" fillId="4" borderId="36" xfId="0" applyNumberFormat="1" applyFont="1" applyFill="1" applyBorder="1" applyAlignment="1" applyProtection="1">
      <alignment vertical="center"/>
      <protection/>
    </xf>
    <xf numFmtId="0" fontId="29" fillId="4" borderId="24" xfId="0" applyNumberFormat="1" applyFont="1" applyFill="1" applyBorder="1" applyAlignment="1" applyProtection="1">
      <alignment vertical="center"/>
      <protection/>
    </xf>
    <xf numFmtId="0" fontId="29" fillId="4" borderId="39" xfId="0" applyNumberFormat="1" applyFont="1" applyFill="1" applyBorder="1" applyAlignment="1" applyProtection="1">
      <alignment vertical="center"/>
      <protection/>
    </xf>
    <xf numFmtId="0" fontId="29" fillId="2" borderId="0" xfId="0" applyNumberFormat="1" applyFont="1" applyFill="1" applyBorder="1" applyAlignment="1" applyProtection="1">
      <alignment vertical="center"/>
      <protection/>
    </xf>
    <xf numFmtId="0" fontId="0" fillId="4" borderId="0" xfId="0" applyFill="1" applyAlignment="1" applyProtection="1">
      <alignment/>
      <protection/>
    </xf>
    <xf numFmtId="0" fontId="0" fillId="4" borderId="1" xfId="0" applyFill="1" applyBorder="1" applyAlignment="1" applyProtection="1">
      <alignment/>
      <protection/>
    </xf>
    <xf numFmtId="0" fontId="5" fillId="4" borderId="7" xfId="0" applyFont="1" applyFill="1" applyBorder="1" applyAlignment="1" applyProtection="1">
      <alignment horizontal="right"/>
      <protection/>
    </xf>
    <xf numFmtId="0" fontId="42" fillId="4" borderId="0" xfId="0" applyFont="1" applyFill="1" applyAlignment="1" applyProtection="1">
      <alignment/>
      <protection/>
    </xf>
    <xf numFmtId="0" fontId="30" fillId="4" borderId="0" xfId="0" applyFont="1" applyFill="1" applyAlignment="1" applyProtection="1">
      <alignment/>
      <protection/>
    </xf>
    <xf numFmtId="0" fontId="3" fillId="4" borderId="0" xfId="0" applyFont="1" applyFill="1" applyAlignment="1" applyProtection="1">
      <alignment/>
      <protection/>
    </xf>
    <xf numFmtId="0" fontId="4" fillId="7" borderId="0" xfId="0"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0" fontId="0" fillId="4" borderId="24" xfId="0" applyFill="1" applyBorder="1" applyAlignment="1" applyProtection="1">
      <alignment/>
      <protection/>
    </xf>
    <xf numFmtId="0" fontId="0" fillId="4" borderId="40" xfId="0" applyFill="1" applyBorder="1" applyAlignment="1" applyProtection="1">
      <alignment/>
      <protection/>
    </xf>
    <xf numFmtId="0" fontId="5" fillId="8" borderId="0" xfId="0" applyFont="1" applyFill="1" applyBorder="1" applyAlignment="1" applyProtection="1">
      <alignment horizontal="left" vertical="center" wrapText="1"/>
      <protection/>
    </xf>
    <xf numFmtId="0" fontId="0" fillId="6" borderId="0" xfId="0" applyFill="1" applyBorder="1" applyAlignment="1" applyProtection="1">
      <alignment/>
      <protection/>
    </xf>
    <xf numFmtId="0" fontId="6" fillId="6" borderId="0" xfId="0" applyFont="1" applyFill="1" applyBorder="1" applyAlignment="1" applyProtection="1">
      <alignment/>
      <protection/>
    </xf>
    <xf numFmtId="0" fontId="3" fillId="8" borderId="0" xfId="0" applyFont="1" applyFill="1" applyBorder="1" applyAlignment="1" applyProtection="1">
      <alignment/>
      <protection/>
    </xf>
    <xf numFmtId="0" fontId="3" fillId="8" borderId="0" xfId="0" applyFont="1" applyFill="1" applyBorder="1" applyAlignment="1" applyProtection="1">
      <alignment/>
      <protection/>
    </xf>
    <xf numFmtId="0" fontId="0" fillId="6" borderId="41" xfId="0" applyFill="1" applyBorder="1" applyAlignment="1" applyProtection="1">
      <alignment/>
      <protection/>
    </xf>
    <xf numFmtId="0" fontId="0" fillId="6" borderId="41" xfId="0" applyFill="1" applyBorder="1" applyAlignment="1" applyProtection="1">
      <alignment/>
      <protection/>
    </xf>
    <xf numFmtId="0" fontId="12" fillId="6" borderId="41" xfId="0" applyFont="1" applyFill="1" applyBorder="1" applyAlignment="1" applyProtection="1">
      <alignment/>
      <protection/>
    </xf>
    <xf numFmtId="0" fontId="3" fillId="7" borderId="5" xfId="0" applyFont="1" applyFill="1" applyBorder="1" applyAlignment="1" applyProtection="1">
      <alignment/>
      <protection/>
    </xf>
    <xf numFmtId="0" fontId="3" fillId="7" borderId="30" xfId="0" applyFont="1" applyFill="1" applyBorder="1" applyAlignment="1" applyProtection="1">
      <alignment/>
      <protection/>
    </xf>
    <xf numFmtId="0" fontId="0" fillId="7" borderId="30" xfId="0" applyFill="1" applyBorder="1" applyAlignment="1" applyProtection="1">
      <alignment/>
      <protection/>
    </xf>
    <xf numFmtId="0" fontId="0" fillId="7" borderId="36" xfId="0" applyFill="1" applyBorder="1" applyAlignment="1" applyProtection="1">
      <alignment/>
      <protection/>
    </xf>
    <xf numFmtId="0" fontId="0" fillId="7" borderId="6" xfId="0" applyFill="1" applyBorder="1" applyAlignment="1" applyProtection="1">
      <alignment/>
      <protection/>
    </xf>
    <xf numFmtId="0" fontId="0" fillId="7" borderId="31" xfId="0" applyFill="1" applyBorder="1" applyAlignment="1" applyProtection="1">
      <alignment/>
      <protection/>
    </xf>
    <xf numFmtId="0" fontId="0" fillId="7" borderId="31" xfId="0" applyFill="1" applyBorder="1" applyAlignment="1" applyProtection="1">
      <alignment/>
      <protection/>
    </xf>
    <xf numFmtId="0" fontId="0" fillId="7" borderId="39" xfId="0" applyFill="1" applyBorder="1" applyAlignment="1" applyProtection="1">
      <alignment/>
      <protection/>
    </xf>
    <xf numFmtId="0" fontId="5" fillId="4" borderId="0" xfId="0" applyFont="1" applyFill="1" applyBorder="1" applyAlignment="1" applyProtection="1">
      <alignment horizontal="left" vertical="center" wrapText="1" indent="1"/>
      <protection/>
    </xf>
    <xf numFmtId="0" fontId="6" fillId="4" borderId="0" xfId="0" applyFont="1" applyFill="1" applyBorder="1" applyAlignment="1" applyProtection="1">
      <alignment horizontal="left" vertical="center" wrapText="1" indent="1"/>
      <protection/>
    </xf>
    <xf numFmtId="0" fontId="36" fillId="6" borderId="41" xfId="0" applyFont="1" applyFill="1" applyBorder="1" applyAlignment="1" applyProtection="1">
      <alignment horizontal="center"/>
      <protection/>
    </xf>
    <xf numFmtId="0" fontId="10" fillId="4" borderId="4" xfId="0" applyFont="1" applyFill="1" applyBorder="1" applyAlignment="1" applyProtection="1">
      <alignment horizontal="left"/>
      <protection/>
    </xf>
    <xf numFmtId="0" fontId="10" fillId="4" borderId="42" xfId="0" applyFont="1" applyFill="1" applyBorder="1" applyAlignment="1" applyProtection="1">
      <alignment horizontal="left"/>
      <protection/>
    </xf>
    <xf numFmtId="0" fontId="35" fillId="6" borderId="0" xfId="0" applyFont="1" applyFill="1" applyBorder="1" applyAlignment="1" applyProtection="1">
      <alignment horizontal="center"/>
      <protection/>
    </xf>
    <xf numFmtId="0" fontId="34" fillId="4" borderId="0" xfId="0" applyFont="1" applyFill="1" applyBorder="1" applyAlignment="1" applyProtection="1">
      <alignment horizontal="left" vertical="center" wrapText="1" indent="1"/>
      <protection/>
    </xf>
    <xf numFmtId="0" fontId="15" fillId="4" borderId="8" xfId="0" applyFont="1" applyFill="1" applyBorder="1" applyAlignment="1" applyProtection="1">
      <alignment horizontal="center"/>
      <protection/>
    </xf>
    <xf numFmtId="0" fontId="15" fillId="4" borderId="9" xfId="0" applyFont="1" applyFill="1" applyBorder="1" applyAlignment="1" applyProtection="1">
      <alignment horizontal="center"/>
      <protection/>
    </xf>
    <xf numFmtId="0" fontId="20" fillId="7" borderId="19" xfId="0" applyFont="1" applyFill="1" applyBorder="1" applyAlignment="1" applyProtection="1">
      <alignment horizontal="center"/>
      <protection/>
    </xf>
    <xf numFmtId="0" fontId="20" fillId="7" borderId="12" xfId="0" applyFont="1" applyFill="1" applyBorder="1" applyAlignment="1" applyProtection="1">
      <alignment horizontal="center"/>
      <protection/>
    </xf>
    <xf numFmtId="0" fontId="20" fillId="7" borderId="13" xfId="0" applyFont="1" applyFill="1" applyBorder="1" applyAlignment="1" applyProtection="1">
      <alignment horizontal="center"/>
      <protection/>
    </xf>
    <xf numFmtId="0" fontId="4" fillId="3" borderId="7" xfId="0" applyNumberFormat="1" applyFont="1" applyFill="1" applyBorder="1" applyAlignment="1" applyProtection="1">
      <alignment horizontal="right"/>
      <protection locked="0"/>
    </xf>
    <xf numFmtId="0" fontId="37" fillId="2" borderId="0" xfId="0" applyFont="1" applyFill="1" applyAlignment="1" applyProtection="1">
      <alignment horizontal="center"/>
      <protection/>
    </xf>
    <xf numFmtId="0" fontId="37" fillId="2" borderId="0" xfId="0" applyFont="1" applyFill="1" applyAlignment="1" applyProtection="1">
      <alignment horizontal="left"/>
      <protection/>
    </xf>
    <xf numFmtId="171" fontId="6" fillId="4" borderId="43" xfId="0" applyNumberFormat="1" applyFont="1" applyFill="1" applyBorder="1" applyAlignment="1" applyProtection="1">
      <alignment horizontal="center"/>
      <protection/>
    </xf>
    <xf numFmtId="171" fontId="6" fillId="4" borderId="44" xfId="0" applyNumberFormat="1" applyFont="1" applyFill="1" applyBorder="1" applyAlignment="1" applyProtection="1">
      <alignment horizontal="center"/>
      <protection/>
    </xf>
    <xf numFmtId="179" fontId="10" fillId="4" borderId="4" xfId="0" applyNumberFormat="1" applyFont="1" applyFill="1" applyBorder="1" applyAlignment="1" applyProtection="1">
      <alignment horizontal="left"/>
      <protection/>
    </xf>
    <xf numFmtId="179" fontId="10" fillId="4" borderId="42" xfId="0" applyNumberFormat="1" applyFont="1" applyFill="1" applyBorder="1" applyAlignment="1" applyProtection="1">
      <alignment horizontal="left"/>
      <protection/>
    </xf>
    <xf numFmtId="0" fontId="6" fillId="7" borderId="20" xfId="0" applyFont="1" applyFill="1" applyBorder="1" applyAlignment="1" applyProtection="1">
      <alignment horizontal="center"/>
      <protection/>
    </xf>
    <xf numFmtId="0" fontId="6" fillId="7" borderId="15" xfId="0" applyFont="1" applyFill="1" applyBorder="1" applyAlignment="1" applyProtection="1">
      <alignment horizontal="center"/>
      <protection/>
    </xf>
    <xf numFmtId="0" fontId="6" fillId="7" borderId="21" xfId="0" applyFont="1" applyFill="1" applyBorder="1" applyAlignment="1" applyProtection="1">
      <alignment horizontal="center"/>
      <protection/>
    </xf>
    <xf numFmtId="0" fontId="6" fillId="7" borderId="14" xfId="0" applyFont="1" applyFill="1" applyBorder="1" applyAlignment="1" applyProtection="1">
      <alignment horizontal="center"/>
      <protection/>
    </xf>
    <xf numFmtId="0" fontId="6" fillId="7" borderId="7" xfId="0" applyFont="1" applyFill="1" applyBorder="1" applyAlignment="1" applyProtection="1">
      <alignment horizontal="center"/>
      <protection/>
    </xf>
    <xf numFmtId="0" fontId="6" fillId="7" borderId="45" xfId="0" applyFont="1" applyFill="1" applyBorder="1" applyAlignment="1" applyProtection="1">
      <alignment horizontal="center"/>
      <protection/>
    </xf>
    <xf numFmtId="0" fontId="1" fillId="7" borderId="15" xfId="0" applyFont="1" applyFill="1" applyBorder="1" applyAlignment="1" applyProtection="1">
      <alignment wrapText="1"/>
      <protection/>
    </xf>
    <xf numFmtId="171" fontId="15" fillId="4" borderId="3" xfId="0" applyNumberFormat="1" applyFont="1" applyFill="1" applyBorder="1" applyAlignment="1" applyProtection="1">
      <alignment horizontal="right"/>
      <protection/>
    </xf>
    <xf numFmtId="171" fontId="15" fillId="4" borderId="4" xfId="0" applyNumberFormat="1" applyFont="1" applyFill="1" applyBorder="1" applyAlignment="1" applyProtection="1">
      <alignment horizontal="right"/>
      <protection/>
    </xf>
    <xf numFmtId="171" fontId="15" fillId="4" borderId="43" xfId="0" applyNumberFormat="1" applyFont="1" applyFill="1" applyBorder="1" applyAlignment="1" applyProtection="1">
      <alignment horizontal="center"/>
      <protection/>
    </xf>
    <xf numFmtId="171" fontId="15" fillId="4" borderId="44" xfId="0" applyNumberFormat="1" applyFont="1" applyFill="1" applyBorder="1" applyAlignment="1" applyProtection="1">
      <alignment horizontal="center"/>
      <protection/>
    </xf>
    <xf numFmtId="0" fontId="10" fillId="4" borderId="7" xfId="0" applyFont="1" applyFill="1" applyBorder="1" applyAlignment="1" applyProtection="1">
      <alignment horizontal="left"/>
      <protection/>
    </xf>
    <xf numFmtId="0" fontId="10" fillId="4" borderId="2" xfId="0" applyFont="1" applyFill="1" applyBorder="1" applyAlignment="1" applyProtection="1">
      <alignment horizontal="left"/>
      <protection/>
    </xf>
    <xf numFmtId="179" fontId="10" fillId="4" borderId="44" xfId="0" applyNumberFormat="1" applyFont="1" applyFill="1" applyBorder="1" applyAlignment="1" applyProtection="1">
      <alignment horizontal="left"/>
      <protection/>
    </xf>
    <xf numFmtId="179" fontId="10" fillId="4" borderId="46" xfId="0" applyNumberFormat="1" applyFont="1" applyFill="1" applyBorder="1" applyAlignment="1" applyProtection="1">
      <alignment horizontal="left"/>
      <protection/>
    </xf>
    <xf numFmtId="0" fontId="10" fillId="4" borderId="0" xfId="0" applyFont="1" applyFill="1" applyBorder="1" applyAlignment="1" applyProtection="1">
      <alignment horizontal="left"/>
      <protection/>
    </xf>
    <xf numFmtId="0" fontId="15" fillId="4" borderId="10" xfId="0" applyNumberFormat="1" applyFont="1" applyFill="1" applyBorder="1" applyAlignment="1" applyProtection="1">
      <alignment horizontal="center" vertical="center"/>
      <protection/>
    </xf>
    <xf numFmtId="0" fontId="7" fillId="4" borderId="0" xfId="0" applyNumberFormat="1" applyFont="1" applyFill="1" applyBorder="1" applyAlignment="1" applyProtection="1">
      <alignment horizontal="left"/>
      <protection/>
    </xf>
    <xf numFmtId="0" fontId="7" fillId="4" borderId="11" xfId="0" applyNumberFormat="1" applyFont="1" applyFill="1" applyBorder="1" applyAlignment="1" applyProtection="1">
      <alignment horizontal="left"/>
      <protection/>
    </xf>
    <xf numFmtId="0" fontId="15" fillId="4" borderId="0" xfId="0" applyNumberFormat="1" applyFont="1" applyFill="1" applyBorder="1" applyAlignment="1" applyProtection="1">
      <alignment horizontal="center"/>
      <protection/>
    </xf>
    <xf numFmtId="0" fontId="15" fillId="4" borderId="15" xfId="0" applyNumberFormat="1" applyFont="1" applyFill="1" applyBorder="1" applyAlignment="1" applyProtection="1">
      <alignment horizontal="center"/>
      <protection/>
    </xf>
    <xf numFmtId="0" fontId="15" fillId="4" borderId="24" xfId="0" applyNumberFormat="1" applyFont="1" applyFill="1" applyBorder="1" applyAlignment="1" applyProtection="1">
      <alignment horizontal="center"/>
      <protection/>
    </xf>
    <xf numFmtId="0" fontId="6" fillId="4" borderId="24" xfId="0" applyFont="1" applyFill="1" applyBorder="1" applyAlignment="1" applyProtection="1">
      <alignment horizontal="center"/>
      <protection/>
    </xf>
    <xf numFmtId="0" fontId="6" fillId="4" borderId="47" xfId="0" applyFont="1" applyFill="1" applyBorder="1" applyAlignment="1" applyProtection="1">
      <alignment horizontal="center"/>
      <protection/>
    </xf>
    <xf numFmtId="0" fontId="10" fillId="4" borderId="48" xfId="0" applyFont="1" applyFill="1" applyBorder="1" applyAlignment="1" applyProtection="1">
      <alignment horizontal="left"/>
      <protection/>
    </xf>
    <xf numFmtId="0" fontId="10" fillId="4" borderId="49" xfId="0" applyFont="1" applyFill="1" applyBorder="1" applyAlignment="1" applyProtection="1">
      <alignment horizontal="left"/>
      <protection/>
    </xf>
    <xf numFmtId="0" fontId="15" fillId="4" borderId="0" xfId="0" applyFont="1" applyFill="1" applyBorder="1" applyAlignment="1" applyProtection="1">
      <alignment horizontal="left"/>
      <protection/>
    </xf>
    <xf numFmtId="0" fontId="5" fillId="4" borderId="0" xfId="0" applyFont="1" applyFill="1" applyAlignment="1" applyProtection="1">
      <alignment horizontal="center"/>
      <protection/>
    </xf>
    <xf numFmtId="0" fontId="7" fillId="4" borderId="18" xfId="0" applyFont="1" applyFill="1" applyBorder="1" applyAlignment="1" applyProtection="1">
      <alignment horizontal="left"/>
      <protection/>
    </xf>
    <xf numFmtId="0" fontId="7" fillId="4" borderId="50" xfId="0" applyFont="1" applyFill="1" applyBorder="1" applyAlignment="1" applyProtection="1">
      <alignment horizontal="left"/>
      <protection/>
    </xf>
    <xf numFmtId="0" fontId="41" fillId="6" borderId="10" xfId="0" applyFont="1" applyFill="1" applyBorder="1" applyAlignment="1" applyProtection="1">
      <alignment horizontal="center"/>
      <protection/>
    </xf>
    <xf numFmtId="0" fontId="41" fillId="6" borderId="0" xfId="0" applyFont="1" applyFill="1" applyBorder="1" applyAlignment="1" applyProtection="1">
      <alignment horizontal="center"/>
      <protection/>
    </xf>
    <xf numFmtId="0" fontId="41" fillId="6" borderId="11" xfId="0" applyFont="1" applyFill="1" applyBorder="1" applyAlignment="1" applyProtection="1">
      <alignment horizontal="center"/>
      <protection/>
    </xf>
    <xf numFmtId="0" fontId="40" fillId="6" borderId="37" xfId="0" applyFont="1" applyFill="1" applyBorder="1" applyAlignment="1" applyProtection="1">
      <alignment horizontal="center"/>
      <protection/>
    </xf>
    <xf numFmtId="0" fontId="40" fillId="6" borderId="41" xfId="0" applyFont="1" applyFill="1" applyBorder="1" applyAlignment="1" applyProtection="1">
      <alignment horizontal="center"/>
      <protection/>
    </xf>
    <xf numFmtId="0" fontId="40" fillId="6" borderId="38" xfId="0" applyFont="1" applyFill="1" applyBorder="1" applyAlignment="1" applyProtection="1">
      <alignment horizontal="center"/>
      <protection/>
    </xf>
    <xf numFmtId="0" fontId="6" fillId="7" borderId="16" xfId="0" applyFont="1" applyFill="1" applyBorder="1" applyAlignment="1" applyProtection="1">
      <alignment horizontal="center"/>
      <protection/>
    </xf>
    <xf numFmtId="0" fontId="6" fillId="7" borderId="24" xfId="0" applyFont="1" applyFill="1" applyBorder="1" applyAlignment="1" applyProtection="1">
      <alignment horizontal="center"/>
      <protection/>
    </xf>
    <xf numFmtId="0" fontId="6" fillId="7" borderId="40" xfId="0" applyFont="1" applyFill="1" applyBorder="1" applyAlignment="1" applyProtection="1">
      <alignment horizontal="center"/>
      <protection/>
    </xf>
    <xf numFmtId="0" fontId="6" fillId="7" borderId="0" xfId="0" applyFont="1" applyFill="1" applyAlignment="1" applyProtection="1">
      <alignment horizontal="center"/>
      <protection/>
    </xf>
    <xf numFmtId="0" fontId="7" fillId="4" borderId="7" xfId="0" applyFont="1" applyFill="1" applyBorder="1" applyAlignment="1" applyProtection="1">
      <alignment horizontal="left"/>
      <protection/>
    </xf>
    <xf numFmtId="0" fontId="7" fillId="4" borderId="2" xfId="0" applyFont="1" applyFill="1" applyBorder="1" applyAlignment="1" applyProtection="1">
      <alignment horizontal="left"/>
      <protection/>
    </xf>
    <xf numFmtId="0" fontId="7" fillId="4" borderId="0" xfId="0" applyFont="1" applyFill="1" applyAlignment="1" applyProtection="1">
      <alignment horizontal="center"/>
      <protection/>
    </xf>
    <xf numFmtId="0" fontId="15" fillId="4" borderId="0" xfId="0" applyFont="1" applyFill="1" applyAlignment="1" applyProtection="1">
      <alignment horizontal="center"/>
      <protection/>
    </xf>
    <xf numFmtId="0" fontId="13" fillId="7" borderId="0" xfId="0" applyFont="1" applyFill="1" applyAlignment="1" applyProtection="1">
      <alignment horizontal="center"/>
      <protection/>
    </xf>
    <xf numFmtId="0" fontId="6" fillId="4" borderId="0" xfId="0" applyFont="1" applyFill="1" applyBorder="1" applyAlignment="1" applyProtection="1">
      <alignment horizontal="center"/>
      <protection/>
    </xf>
    <xf numFmtId="0" fontId="6" fillId="4" borderId="51" xfId="0" applyFont="1" applyFill="1" applyBorder="1" applyAlignment="1" applyProtection="1">
      <alignment horizontal="center"/>
      <protection/>
    </xf>
    <xf numFmtId="0" fontId="10" fillId="4" borderId="23" xfId="0" applyFont="1" applyFill="1" applyBorder="1" applyAlignment="1" applyProtection="1">
      <alignment horizontal="left"/>
      <protection/>
    </xf>
    <xf numFmtId="0" fontId="10" fillId="4" borderId="52" xfId="0" applyFont="1" applyFill="1" applyBorder="1" applyAlignment="1" applyProtection="1">
      <alignment horizontal="left"/>
      <protection/>
    </xf>
    <xf numFmtId="0" fontId="5" fillId="4" borderId="10" xfId="0" applyFont="1" applyFill="1" applyBorder="1" applyAlignment="1" applyProtection="1">
      <alignment horizontal="left"/>
      <protection/>
    </xf>
    <xf numFmtId="0" fontId="5" fillId="4" borderId="0" xfId="0" applyFont="1" applyFill="1" applyBorder="1" applyAlignment="1" applyProtection="1">
      <alignment horizontal="left"/>
      <protection/>
    </xf>
    <xf numFmtId="0" fontId="5" fillId="4" borderId="11" xfId="0" applyFont="1" applyFill="1" applyBorder="1" applyAlignment="1" applyProtection="1">
      <alignment horizontal="left"/>
      <protection/>
    </xf>
    <xf numFmtId="0" fontId="5" fillId="4" borderId="10" xfId="0" applyNumberFormat="1" applyFont="1" applyFill="1" applyBorder="1" applyAlignment="1" applyProtection="1">
      <alignment horizontal="left"/>
      <protection/>
    </xf>
    <xf numFmtId="0" fontId="5" fillId="4" borderId="0" xfId="0" applyNumberFormat="1" applyFont="1" applyFill="1" applyBorder="1" applyAlignment="1" applyProtection="1">
      <alignment horizontal="left"/>
      <protection/>
    </xf>
    <xf numFmtId="0" fontId="5" fillId="4" borderId="11" xfId="0" applyNumberFormat="1" applyFont="1" applyFill="1" applyBorder="1" applyAlignment="1" applyProtection="1">
      <alignment horizontal="left"/>
      <protection/>
    </xf>
    <xf numFmtId="0" fontId="15" fillId="4" borderId="10" xfId="0" applyFont="1" applyFill="1" applyBorder="1" applyAlignment="1" applyProtection="1">
      <alignment horizontal="center" vertical="center"/>
      <protection/>
    </xf>
    <xf numFmtId="0" fontId="15" fillId="4" borderId="15" xfId="0" applyFont="1" applyFill="1" applyBorder="1" applyAlignment="1" applyProtection="1">
      <alignment horizontal="center"/>
      <protection/>
    </xf>
    <xf numFmtId="0" fontId="10" fillId="4" borderId="53" xfId="0" applyFont="1" applyFill="1" applyBorder="1" applyAlignment="1" applyProtection="1">
      <alignment horizontal="left"/>
      <protection/>
    </xf>
    <xf numFmtId="0" fontId="10" fillId="4" borderId="54" xfId="0" applyFont="1" applyFill="1" applyBorder="1" applyAlignment="1" applyProtection="1">
      <alignment horizontal="left"/>
      <protection/>
    </xf>
    <xf numFmtId="0" fontId="31" fillId="6" borderId="55" xfId="0" applyFont="1" applyFill="1" applyBorder="1" applyAlignment="1" applyProtection="1">
      <alignment horizontal="center"/>
      <protection/>
    </xf>
    <xf numFmtId="0" fontId="31" fillId="6" borderId="56" xfId="0" applyFont="1" applyFill="1" applyBorder="1" applyAlignment="1" applyProtection="1">
      <alignment horizontal="center"/>
      <protection/>
    </xf>
    <xf numFmtId="0" fontId="31" fillId="6" borderId="57" xfId="0" applyFont="1" applyFill="1" applyBorder="1" applyAlignment="1" applyProtection="1">
      <alignment horizontal="center"/>
      <protection/>
    </xf>
    <xf numFmtId="0" fontId="10" fillId="4" borderId="45" xfId="0" applyFont="1" applyFill="1" applyBorder="1" applyAlignment="1" applyProtection="1">
      <alignment horizontal="left"/>
      <protection/>
    </xf>
    <xf numFmtId="0" fontId="7" fillId="4" borderId="15" xfId="0" applyFont="1" applyFill="1" applyBorder="1" applyAlignment="1" applyProtection="1">
      <alignment horizontal="left"/>
      <protection/>
    </xf>
    <xf numFmtId="0" fontId="15" fillId="4" borderId="24" xfId="0" applyFont="1" applyFill="1" applyBorder="1" applyAlignment="1" applyProtection="1">
      <alignment horizontal="center"/>
      <protection/>
    </xf>
    <xf numFmtId="0" fontId="26" fillId="6" borderId="58" xfId="0" applyNumberFormat="1" applyFont="1" applyFill="1" applyBorder="1" applyAlignment="1" applyProtection="1">
      <alignment horizontal="center"/>
      <protection/>
    </xf>
    <xf numFmtId="0" fontId="26" fillId="6" borderId="0" xfId="0" applyFont="1" applyFill="1" applyBorder="1" applyAlignment="1" applyProtection="1">
      <alignment horizontal="center"/>
      <protection/>
    </xf>
    <xf numFmtId="0" fontId="26" fillId="6" borderId="0" xfId="0" applyNumberFormat="1" applyFont="1" applyFill="1" applyBorder="1" applyAlignment="1" applyProtection="1">
      <alignment horizontal="center"/>
      <protection/>
    </xf>
    <xf numFmtId="0" fontId="7" fillId="4" borderId="0" xfId="0" applyFont="1" applyFill="1" applyBorder="1" applyAlignment="1" applyProtection="1">
      <alignment horizontal="left"/>
      <protection/>
    </xf>
    <xf numFmtId="0" fontId="10" fillId="4" borderId="59" xfId="0" applyFont="1" applyFill="1" applyBorder="1" applyAlignment="1" applyProtection="1">
      <alignment horizontal="left"/>
      <protection/>
    </xf>
    <xf numFmtId="0" fontId="10" fillId="4" borderId="60" xfId="0" applyFont="1" applyFill="1" applyBorder="1" applyAlignment="1" applyProtection="1">
      <alignment horizontal="left"/>
      <protection/>
    </xf>
    <xf numFmtId="0" fontId="16" fillId="4" borderId="0" xfId="0" applyFont="1" applyFill="1" applyBorder="1" applyAlignment="1" applyProtection="1">
      <alignment horizontal="center"/>
      <protection/>
    </xf>
    <xf numFmtId="0" fontId="7" fillId="4" borderId="24" xfId="0" applyFont="1" applyFill="1" applyBorder="1" applyAlignment="1" applyProtection="1">
      <alignment horizontal="left"/>
      <protection/>
    </xf>
    <xf numFmtId="0" fontId="7" fillId="4" borderId="39" xfId="0" applyFont="1" applyFill="1" applyBorder="1" applyAlignment="1" applyProtection="1">
      <alignment horizontal="left"/>
      <protection/>
    </xf>
    <xf numFmtId="0" fontId="1" fillId="7" borderId="0" xfId="0" applyFont="1" applyFill="1" applyBorder="1" applyAlignment="1" applyProtection="1">
      <alignment horizontal="left"/>
      <protection/>
    </xf>
    <xf numFmtId="0" fontId="7" fillId="4" borderId="45" xfId="0" applyFont="1" applyFill="1" applyBorder="1" applyAlignment="1" applyProtection="1">
      <alignment horizontal="left"/>
      <protection/>
    </xf>
    <xf numFmtId="0" fontId="31" fillId="6" borderId="10" xfId="0" applyFont="1" applyFill="1" applyBorder="1" applyAlignment="1" applyProtection="1">
      <alignment horizontal="center"/>
      <protection/>
    </xf>
    <xf numFmtId="0" fontId="31" fillId="6" borderId="0" xfId="0" applyFont="1" applyFill="1" applyBorder="1" applyAlignment="1" applyProtection="1">
      <alignment horizontal="center"/>
      <protection/>
    </xf>
    <xf numFmtId="0" fontId="31" fillId="6" borderId="11" xfId="0" applyFont="1" applyFill="1" applyBorder="1" applyAlignment="1" applyProtection="1">
      <alignment horizontal="center"/>
      <protection/>
    </xf>
    <xf numFmtId="0" fontId="1" fillId="4" borderId="16" xfId="0" applyFont="1" applyFill="1" applyBorder="1" applyAlignment="1" applyProtection="1">
      <alignment horizontal="right"/>
      <protection/>
    </xf>
    <xf numFmtId="0" fontId="1" fillId="4" borderId="24" xfId="0" applyFont="1" applyFill="1" applyBorder="1" applyAlignment="1" applyProtection="1">
      <alignment horizontal="right"/>
      <protection/>
    </xf>
    <xf numFmtId="0" fontId="1" fillId="4" borderId="40" xfId="0" applyFont="1" applyFill="1" applyBorder="1" applyAlignment="1" applyProtection="1">
      <alignment horizontal="right"/>
      <protection/>
    </xf>
    <xf numFmtId="0" fontId="1" fillId="4" borderId="20" xfId="0" applyFont="1" applyFill="1" applyBorder="1" applyAlignment="1" applyProtection="1">
      <alignment horizontal="right"/>
      <protection/>
    </xf>
    <xf numFmtId="0" fontId="1" fillId="4" borderId="15" xfId="0" applyFont="1" applyFill="1" applyBorder="1" applyAlignment="1" applyProtection="1">
      <alignment horizontal="right"/>
      <protection/>
    </xf>
    <xf numFmtId="0" fontId="26" fillId="6" borderId="37" xfId="0" applyNumberFormat="1" applyFont="1" applyFill="1" applyBorder="1" applyAlignment="1" applyProtection="1">
      <alignment horizontal="center"/>
      <protection/>
    </xf>
    <xf numFmtId="0" fontId="26" fillId="6" borderId="41" xfId="0" applyNumberFormat="1" applyFont="1" applyFill="1" applyBorder="1" applyAlignment="1" applyProtection="1">
      <alignment horizontal="center"/>
      <protection/>
    </xf>
    <xf numFmtId="0" fontId="26" fillId="6" borderId="38" xfId="0" applyNumberFormat="1" applyFont="1" applyFill="1" applyBorder="1" applyAlignment="1" applyProtection="1">
      <alignment horizontal="center"/>
      <protection/>
    </xf>
    <xf numFmtId="0" fontId="26" fillId="6" borderId="10" xfId="0" applyNumberFormat="1" applyFont="1" applyFill="1" applyBorder="1" applyAlignment="1" applyProtection="1">
      <alignment horizontal="center"/>
      <protection/>
    </xf>
    <xf numFmtId="0" fontId="26" fillId="6" borderId="11" xfId="0" applyNumberFormat="1" applyFont="1" applyFill="1" applyBorder="1" applyAlignment="1" applyProtection="1">
      <alignment horizontal="center"/>
      <protection/>
    </xf>
    <xf numFmtId="0" fontId="7" fillId="4" borderId="61" xfId="0" applyFont="1" applyFill="1" applyBorder="1" applyAlignment="1" applyProtection="1">
      <alignment horizontal="left"/>
      <protection/>
    </xf>
    <xf numFmtId="0" fontId="1" fillId="7" borderId="0" xfId="0" applyFont="1" applyFill="1" applyBorder="1" applyAlignment="1" applyProtection="1">
      <alignment wrapText="1"/>
      <protection/>
    </xf>
    <xf numFmtId="0" fontId="31" fillId="6" borderId="19" xfId="0" applyFont="1" applyFill="1" applyBorder="1" applyAlignment="1" applyProtection="1">
      <alignment horizontal="center"/>
      <protection/>
    </xf>
    <xf numFmtId="0" fontId="31" fillId="6" borderId="12" xfId="0" applyFont="1" applyFill="1" applyBorder="1" applyAlignment="1" applyProtection="1">
      <alignment horizontal="center"/>
      <protection/>
    </xf>
    <xf numFmtId="0" fontId="31" fillId="6" borderId="13" xfId="0" applyFont="1" applyFill="1" applyBorder="1" applyAlignment="1" applyProtection="1">
      <alignment horizontal="center"/>
      <protection/>
    </xf>
    <xf numFmtId="0" fontId="1" fillId="7" borderId="0" xfId="0" applyFont="1" applyFill="1" applyBorder="1" applyAlignment="1" applyProtection="1">
      <alignment horizontal="left" vertical="center" wrapText="1"/>
      <protection/>
    </xf>
    <xf numFmtId="0" fontId="5" fillId="7" borderId="24" xfId="0" applyFont="1" applyFill="1" applyBorder="1" applyAlignment="1" applyProtection="1">
      <alignment horizontal="center" vertical="center" wrapText="1"/>
      <protection/>
    </xf>
    <xf numFmtId="0" fontId="22" fillId="6" borderId="10" xfId="0" applyNumberFormat="1" applyFont="1" applyFill="1" applyBorder="1" applyAlignment="1" applyProtection="1">
      <alignment horizontal="center"/>
      <protection/>
    </xf>
    <xf numFmtId="0" fontId="22" fillId="6" borderId="0" xfId="0" applyNumberFormat="1" applyFont="1" applyFill="1" applyBorder="1" applyAlignment="1" applyProtection="1">
      <alignment horizontal="center"/>
      <protection/>
    </xf>
    <xf numFmtId="0" fontId="22" fillId="6" borderId="11" xfId="0" applyNumberFormat="1" applyFont="1" applyFill="1" applyBorder="1" applyAlignment="1" applyProtection="1">
      <alignment horizontal="center"/>
      <protection/>
    </xf>
    <xf numFmtId="0" fontId="22" fillId="6" borderId="37" xfId="0" applyFont="1" applyFill="1" applyBorder="1" applyAlignment="1" applyProtection="1">
      <alignment horizontal="center"/>
      <protection/>
    </xf>
    <xf numFmtId="0" fontId="22" fillId="6" borderId="41" xfId="0" applyFont="1" applyFill="1" applyBorder="1" applyAlignment="1" applyProtection="1">
      <alignment horizontal="center"/>
      <protection/>
    </xf>
    <xf numFmtId="0" fontId="22" fillId="6" borderId="38" xfId="0" applyFont="1" applyFill="1" applyBorder="1" applyAlignment="1" applyProtection="1">
      <alignment horizontal="center"/>
      <protection/>
    </xf>
    <xf numFmtId="0" fontId="1" fillId="7" borderId="0" xfId="0" applyFont="1" applyFill="1" applyBorder="1" applyAlignment="1" applyProtection="1">
      <alignment/>
      <protection/>
    </xf>
    <xf numFmtId="179" fontId="32" fillId="4" borderId="44" xfId="0" applyNumberFormat="1" applyFont="1" applyFill="1" applyBorder="1" applyAlignment="1" applyProtection="1">
      <alignment horizontal="left"/>
      <protection/>
    </xf>
    <xf numFmtId="179" fontId="32" fillId="4" borderId="46" xfId="0" applyNumberFormat="1" applyFont="1" applyFill="1" applyBorder="1" applyAlignment="1" applyProtection="1">
      <alignment horizontal="left"/>
      <protection/>
    </xf>
    <xf numFmtId="179" fontId="32" fillId="4" borderId="4" xfId="0" applyNumberFormat="1" applyFont="1" applyFill="1" applyBorder="1" applyAlignment="1" applyProtection="1" quotePrefix="1">
      <alignment horizontal="left"/>
      <protection/>
    </xf>
    <xf numFmtId="179" fontId="32" fillId="4" borderId="42" xfId="0" applyNumberFormat="1" applyFont="1" applyFill="1" applyBorder="1" applyAlignment="1" applyProtection="1" quotePrefix="1">
      <alignment horizontal="left"/>
      <protection/>
    </xf>
    <xf numFmtId="171" fontId="33" fillId="4" borderId="43" xfId="0" applyNumberFormat="1" applyFont="1" applyFill="1" applyBorder="1" applyAlignment="1" applyProtection="1">
      <alignment horizontal="center"/>
      <protection/>
    </xf>
    <xf numFmtId="171" fontId="12" fillId="4" borderId="44" xfId="0" applyNumberFormat="1" applyFont="1" applyFill="1" applyBorder="1" applyAlignment="1" applyProtection="1">
      <alignment horizontal="center"/>
      <protection/>
    </xf>
    <xf numFmtId="0" fontId="10" fillId="4" borderId="1" xfId="0" applyFont="1" applyFill="1" applyBorder="1" applyAlignment="1" applyProtection="1">
      <alignment horizontal="center"/>
      <protection/>
    </xf>
    <xf numFmtId="0" fontId="10" fillId="4" borderId="7" xfId="0" applyFont="1" applyFill="1" applyBorder="1" applyAlignment="1" applyProtection="1">
      <alignment horizontal="center"/>
      <protection/>
    </xf>
    <xf numFmtId="0" fontId="4" fillId="3" borderId="7" xfId="0" applyFont="1" applyFill="1" applyBorder="1" applyAlignment="1" applyProtection="1">
      <alignment horizontal="right"/>
      <protection locked="0"/>
    </xf>
    <xf numFmtId="0" fontId="11" fillId="3" borderId="7" xfId="0" applyNumberFormat="1" applyFont="1" applyFill="1" applyBorder="1" applyAlignment="1" applyProtection="1">
      <alignment horizontal="right" vertical="center"/>
      <protection locked="0"/>
    </xf>
    <xf numFmtId="0" fontId="10" fillId="4" borderId="7" xfId="0" applyFont="1" applyFill="1" applyBorder="1" applyAlignment="1" applyProtection="1">
      <alignment horizontal="right"/>
      <protection/>
    </xf>
    <xf numFmtId="171" fontId="6" fillId="4" borderId="3" xfId="0" applyNumberFormat="1" applyFont="1" applyFill="1" applyBorder="1" applyAlignment="1" applyProtection="1">
      <alignment horizontal="center"/>
      <protection/>
    </xf>
    <xf numFmtId="171" fontId="6" fillId="4" borderId="4" xfId="0" applyNumberFormat="1" applyFont="1" applyFill="1" applyBorder="1" applyAlignment="1" applyProtection="1">
      <alignment horizontal="center"/>
      <protection/>
    </xf>
    <xf numFmtId="0" fontId="15" fillId="4" borderId="3" xfId="0" applyFont="1" applyFill="1" applyBorder="1" applyAlignment="1" applyProtection="1">
      <alignment horizontal="center"/>
      <protection/>
    </xf>
    <xf numFmtId="0" fontId="15" fillId="4" borderId="4" xfId="0" applyFont="1" applyFill="1" applyBorder="1" applyAlignment="1" applyProtection="1">
      <alignment horizontal="center"/>
      <protection/>
    </xf>
    <xf numFmtId="0" fontId="1" fillId="4" borderId="15" xfId="0" applyFont="1" applyFill="1" applyBorder="1" applyAlignment="1" applyProtection="1">
      <alignment horizontal="left"/>
      <protection/>
    </xf>
    <xf numFmtId="0" fontId="1" fillId="4" borderId="21" xfId="0" applyFont="1" applyFill="1" applyBorder="1" applyAlignment="1" applyProtection="1">
      <alignment horizontal="left"/>
      <protection/>
    </xf>
    <xf numFmtId="0" fontId="4" fillId="3" borderId="15" xfId="0" applyNumberFormat="1" applyFont="1" applyFill="1" applyBorder="1" applyAlignment="1" applyProtection="1">
      <alignment horizontal="right"/>
      <protection locked="0"/>
    </xf>
    <xf numFmtId="0" fontId="31" fillId="6" borderId="37" xfId="0" applyFont="1" applyFill="1" applyBorder="1" applyAlignment="1" applyProtection="1">
      <alignment horizontal="center"/>
      <protection/>
    </xf>
    <xf numFmtId="0" fontId="31" fillId="6" borderId="41" xfId="0" applyFont="1" applyFill="1" applyBorder="1" applyAlignment="1" applyProtection="1">
      <alignment horizontal="center"/>
      <protection/>
    </xf>
    <xf numFmtId="0" fontId="31" fillId="6" borderId="38" xfId="0" applyFont="1" applyFill="1" applyBorder="1" applyAlignment="1" applyProtection="1">
      <alignment horizontal="center"/>
      <protection/>
    </xf>
    <xf numFmtId="0" fontId="5" fillId="4" borderId="1" xfId="0" applyFont="1" applyFill="1" applyBorder="1" applyAlignment="1" applyProtection="1">
      <alignment horizontal="center"/>
      <protection/>
    </xf>
    <xf numFmtId="0" fontId="5" fillId="4" borderId="7" xfId="0" applyFont="1" applyFill="1" applyBorder="1" applyAlignment="1" applyProtection="1">
      <alignment horizontal="center"/>
      <protection/>
    </xf>
    <xf numFmtId="0" fontId="15" fillId="4" borderId="10" xfId="0" applyNumberFormat="1" applyFont="1" applyFill="1" applyBorder="1" applyAlignment="1" applyProtection="1">
      <alignment horizontal="right" vertical="center"/>
      <protection/>
    </xf>
    <xf numFmtId="0" fontId="19" fillId="4" borderId="0" xfId="0" applyNumberFormat="1" applyFont="1" applyFill="1" applyBorder="1" applyAlignment="1" applyProtection="1">
      <alignment horizontal="right"/>
      <protection/>
    </xf>
    <xf numFmtId="0" fontId="26" fillId="6" borderId="0" xfId="0" applyFont="1" applyFill="1" applyBorder="1" applyAlignment="1" applyProtection="1">
      <alignment horizontal="center" vertical="center"/>
      <protection/>
    </xf>
    <xf numFmtId="0" fontId="26" fillId="6" borderId="0" xfId="0" applyNumberFormat="1" applyFont="1" applyFill="1" applyBorder="1" applyAlignment="1" applyProtection="1">
      <alignment horizontal="center" vertical="center"/>
      <protection/>
    </xf>
    <xf numFmtId="0" fontId="26" fillId="6" borderId="58" xfId="0" applyFont="1" applyFill="1" applyBorder="1" applyAlignment="1" applyProtection="1">
      <alignment horizontal="center"/>
      <protection/>
    </xf>
    <xf numFmtId="0" fontId="17" fillId="4" borderId="10" xfId="0" applyFont="1" applyFill="1" applyBorder="1" applyAlignment="1" applyProtection="1">
      <alignment horizontal="left"/>
      <protection/>
    </xf>
    <xf numFmtId="0" fontId="17" fillId="4" borderId="0" xfId="0" applyFont="1" applyFill="1" applyBorder="1" applyAlignment="1" applyProtection="1">
      <alignment horizontal="left"/>
      <protection/>
    </xf>
    <xf numFmtId="0" fontId="10" fillId="4" borderId="9" xfId="0" applyFont="1" applyFill="1" applyBorder="1" applyAlignment="1" applyProtection="1">
      <alignment horizontal="left"/>
      <protection/>
    </xf>
    <xf numFmtId="0" fontId="10" fillId="4" borderId="62" xfId="0" applyFont="1" applyFill="1" applyBorder="1" applyAlignment="1" applyProtection="1">
      <alignment horizontal="left"/>
      <protection/>
    </xf>
    <xf numFmtId="0" fontId="1" fillId="7" borderId="0" xfId="0" applyFont="1" applyFill="1" applyBorder="1" applyAlignment="1" applyProtection="1">
      <alignment horizontal="right"/>
      <protection/>
    </xf>
    <xf numFmtId="0" fontId="15" fillId="4" borderId="10" xfId="0" applyNumberFormat="1" applyFont="1" applyFill="1" applyBorder="1" applyAlignment="1" applyProtection="1">
      <alignment horizontal="center" vertical="center"/>
      <protection/>
    </xf>
    <xf numFmtId="0" fontId="15" fillId="4" borderId="15" xfId="0" applyNumberFormat="1" applyFont="1" applyFill="1" applyBorder="1" applyAlignment="1" applyProtection="1">
      <alignment horizontal="center"/>
      <protection/>
    </xf>
    <xf numFmtId="0" fontId="15" fillId="4" borderId="0" xfId="0" applyNumberFormat="1" applyFont="1" applyFill="1" applyBorder="1" applyAlignment="1" applyProtection="1">
      <alignment horizontal="center"/>
      <protection/>
    </xf>
    <xf numFmtId="0" fontId="25" fillId="4" borderId="0" xfId="0" applyFont="1" applyFill="1" applyAlignment="1" applyProtection="1">
      <alignment horizontal="center"/>
      <protection/>
    </xf>
    <xf numFmtId="0" fontId="5" fillId="4" borderId="0" xfId="0" applyNumberFormat="1" applyFont="1" applyFill="1" applyBorder="1" applyAlignment="1" applyProtection="1">
      <alignment horizontal="center" vertical="center"/>
      <protection/>
    </xf>
    <xf numFmtId="0" fontId="5" fillId="4" borderId="0" xfId="0" applyNumberFormat="1" applyFont="1" applyFill="1" applyBorder="1" applyAlignment="1" applyProtection="1">
      <alignment horizontal="center"/>
      <protection/>
    </xf>
    <xf numFmtId="0" fontId="5" fillId="4" borderId="15" xfId="0" applyNumberFormat="1" applyFont="1" applyFill="1" applyBorder="1" applyAlignment="1" applyProtection="1">
      <alignment horizontal="center"/>
      <protection/>
    </xf>
    <xf numFmtId="0" fontId="21" fillId="4" borderId="0" xfId="0" applyFont="1" applyFill="1" applyAlignment="1" applyProtection="1">
      <alignment horizontal="center"/>
      <protection/>
    </xf>
    <xf numFmtId="0" fontId="5" fillId="4" borderId="0" xfId="0" applyFont="1" applyFill="1" applyAlignment="1" applyProtection="1">
      <alignment horizontal="center" vertical="center"/>
      <protection/>
    </xf>
    <xf numFmtId="0" fontId="32" fillId="4" borderId="4" xfId="0" applyFont="1" applyFill="1" applyBorder="1" applyAlignment="1" applyProtection="1">
      <alignment horizontal="left"/>
      <protection/>
    </xf>
    <xf numFmtId="0" fontId="32" fillId="4" borderId="42" xfId="0" applyFont="1" applyFill="1" applyBorder="1" applyAlignment="1" applyProtection="1">
      <alignment horizontal="left"/>
      <protection/>
    </xf>
    <xf numFmtId="0" fontId="32" fillId="4" borderId="9" xfId="0" applyFont="1" applyFill="1" applyBorder="1" applyAlignment="1" applyProtection="1">
      <alignment horizontal="left"/>
      <protection/>
    </xf>
    <xf numFmtId="0" fontId="32" fillId="4" borderId="62" xfId="0" applyFont="1" applyFill="1" applyBorder="1" applyAlignment="1" applyProtection="1">
      <alignment horizontal="left"/>
      <protection/>
    </xf>
    <xf numFmtId="0" fontId="12" fillId="4" borderId="8" xfId="0" applyFont="1" applyFill="1" applyBorder="1" applyAlignment="1" applyProtection="1">
      <alignment horizontal="center"/>
      <protection/>
    </xf>
    <xf numFmtId="0" fontId="12" fillId="4" borderId="9" xfId="0" applyFont="1" applyFill="1" applyBorder="1" applyAlignment="1" applyProtection="1">
      <alignment horizontal="center"/>
      <protection/>
    </xf>
    <xf numFmtId="0" fontId="12" fillId="4" borderId="3" xfId="0" applyFont="1" applyFill="1" applyBorder="1" applyAlignment="1" applyProtection="1">
      <alignment horizontal="center"/>
      <protection/>
    </xf>
    <xf numFmtId="0" fontId="12" fillId="4" borderId="4" xfId="0" applyFont="1" applyFill="1" applyBorder="1" applyAlignment="1" applyProtection="1">
      <alignment horizontal="center"/>
      <protection/>
    </xf>
    <xf numFmtId="0" fontId="43" fillId="6" borderId="55" xfId="0" applyFont="1" applyFill="1" applyBorder="1" applyAlignment="1" applyProtection="1">
      <alignment horizontal="center" wrapText="1"/>
      <protection/>
    </xf>
    <xf numFmtId="0" fontId="43" fillId="6" borderId="56" xfId="0" applyFont="1" applyFill="1" applyBorder="1" applyAlignment="1" applyProtection="1">
      <alignment horizontal="center"/>
      <protection/>
    </xf>
    <xf numFmtId="0" fontId="43" fillId="6" borderId="57" xfId="0" applyFont="1" applyFill="1" applyBorder="1" applyAlignment="1" applyProtection="1">
      <alignment horizontal="center"/>
      <protection/>
    </xf>
    <xf numFmtId="0" fontId="5" fillId="4" borderId="15" xfId="0" applyNumberFormat="1" applyFont="1" applyFill="1" applyBorder="1" applyAlignment="1" applyProtection="1">
      <alignment horizontal="right" vertical="center"/>
      <protection/>
    </xf>
    <xf numFmtId="0" fontId="7" fillId="4" borderId="6" xfId="0" applyFont="1" applyFill="1" applyBorder="1" applyAlignment="1" applyProtection="1">
      <alignment horizontal="left"/>
      <protection/>
    </xf>
    <xf numFmtId="0" fontId="19" fillId="4" borderId="24" xfId="0" applyNumberFormat="1" applyFont="1" applyFill="1" applyBorder="1" applyAlignment="1" applyProtection="1">
      <alignment horizontal="right" vertical="center"/>
      <protection/>
    </xf>
    <xf numFmtId="0" fontId="5" fillId="4" borderId="24" xfId="0" applyNumberFormat="1" applyFont="1" applyFill="1" applyBorder="1" applyAlignment="1" applyProtection="1">
      <alignment horizontal="right" vertical="center"/>
      <protection/>
    </xf>
    <xf numFmtId="0" fontId="7" fillId="4" borderId="31" xfId="0" applyFont="1" applyFill="1" applyBorder="1" applyAlignment="1" applyProtection="1">
      <alignment horizontal="left"/>
      <protection/>
    </xf>
    <xf numFmtId="0" fontId="19"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horizontal="right"/>
      <protection/>
    </xf>
    <xf numFmtId="0" fontId="6" fillId="4" borderId="0" xfId="0" applyFont="1" applyFill="1" applyBorder="1" applyAlignment="1" applyProtection="1">
      <alignment horizontal="left"/>
      <protection/>
    </xf>
    <xf numFmtId="0" fontId="6" fillId="4" borderId="31" xfId="0" applyFont="1" applyFill="1" applyBorder="1" applyAlignment="1" applyProtection="1">
      <alignment horizontal="left"/>
      <protection/>
    </xf>
    <xf numFmtId="0" fontId="6" fillId="4" borderId="48" xfId="0" applyFont="1" applyFill="1" applyBorder="1" applyAlignment="1" applyProtection="1">
      <alignment horizontal="left"/>
      <protection/>
    </xf>
    <xf numFmtId="0" fontId="6" fillId="4" borderId="63" xfId="0" applyFont="1" applyFill="1" applyBorder="1" applyAlignment="1" applyProtection="1">
      <alignment horizontal="left"/>
      <protection/>
    </xf>
    <xf numFmtId="0" fontId="10" fillId="4" borderId="23" xfId="0" applyFont="1" applyFill="1" applyBorder="1" applyAlignment="1" applyProtection="1">
      <alignment horizontal="left"/>
      <protection/>
    </xf>
    <xf numFmtId="0" fontId="10" fillId="4" borderId="64" xfId="0" applyFont="1" applyFill="1" applyBorder="1" applyAlignment="1" applyProtection="1">
      <alignment horizontal="left"/>
      <protection/>
    </xf>
    <xf numFmtId="0" fontId="10" fillId="4" borderId="48" xfId="0" applyFont="1" applyFill="1" applyBorder="1" applyAlignment="1" applyProtection="1">
      <alignment horizontal="left"/>
      <protection/>
    </xf>
    <xf numFmtId="0" fontId="10" fillId="4" borderId="63" xfId="0" applyFont="1" applyFill="1" applyBorder="1" applyAlignment="1" applyProtection="1">
      <alignment horizontal="left"/>
      <protection/>
    </xf>
    <xf numFmtId="0" fontId="29" fillId="4" borderId="0" xfId="0" applyNumberFormat="1" applyFont="1" applyFill="1" applyBorder="1" applyAlignment="1" applyProtection="1">
      <alignment horizontal="right" vertical="center"/>
      <protection/>
    </xf>
    <xf numFmtId="0" fontId="26" fillId="6" borderId="41" xfId="0" applyNumberFormat="1" applyFont="1" applyFill="1" applyBorder="1" applyAlignment="1" applyProtection="1">
      <alignment horizontal="center" vertical="center"/>
      <protection/>
    </xf>
    <xf numFmtId="0" fontId="19" fillId="4" borderId="30" xfId="0" applyNumberFormat="1" applyFont="1" applyFill="1" applyBorder="1" applyAlignment="1" applyProtection="1">
      <alignment horizontal="center" vertical="center"/>
      <protection/>
    </xf>
    <xf numFmtId="0" fontId="19" fillId="4" borderId="0" xfId="0" applyNumberFormat="1" applyFont="1" applyFill="1" applyBorder="1" applyAlignment="1" applyProtection="1">
      <alignment horizontal="center" vertical="center"/>
      <protection/>
    </xf>
    <xf numFmtId="0" fontId="19" fillId="4" borderId="31" xfId="0" applyNumberFormat="1" applyFont="1" applyFill="1" applyBorder="1" applyAlignment="1" applyProtection="1">
      <alignment horizontal="center" vertical="center"/>
      <protection/>
    </xf>
    <xf numFmtId="0" fontId="28" fillId="4" borderId="65" xfId="0" applyFont="1" applyFill="1" applyBorder="1" applyAlignment="1" applyProtection="1">
      <alignment horizontal="center"/>
      <protection/>
    </xf>
    <xf numFmtId="0" fontId="28" fillId="4" borderId="59" xfId="0" applyFont="1" applyFill="1" applyBorder="1" applyAlignment="1" applyProtection="1">
      <alignment horizontal="center"/>
      <protection/>
    </xf>
    <xf numFmtId="0" fontId="28" fillId="4" borderId="66" xfId="0" applyFont="1" applyFill="1" applyBorder="1" applyAlignment="1" applyProtection="1">
      <alignment horizontal="center"/>
      <protection/>
    </xf>
    <xf numFmtId="0" fontId="28" fillId="4" borderId="34" xfId="0" applyFont="1" applyFill="1" applyBorder="1" applyAlignment="1" applyProtection="1">
      <alignment horizontal="center"/>
      <protection/>
    </xf>
    <xf numFmtId="0" fontId="28" fillId="4" borderId="23" xfId="0" applyFont="1" applyFill="1" applyBorder="1" applyAlignment="1" applyProtection="1">
      <alignment horizontal="center"/>
      <protection/>
    </xf>
    <xf numFmtId="0" fontId="28" fillId="4" borderId="64" xfId="0" applyFont="1" applyFill="1" applyBorder="1" applyAlignment="1" applyProtection="1">
      <alignment horizontal="center"/>
      <protection/>
    </xf>
    <xf numFmtId="0" fontId="5" fillId="4" borderId="12" xfId="0" applyFont="1" applyFill="1" applyBorder="1" applyAlignment="1" applyProtection="1">
      <alignment horizontal="left"/>
      <protection/>
    </xf>
    <xf numFmtId="0" fontId="1" fillId="4" borderId="34" xfId="0" applyFont="1" applyFill="1" applyBorder="1" applyAlignment="1" applyProtection="1">
      <alignment horizontal="center"/>
      <protection/>
    </xf>
    <xf numFmtId="0" fontId="1" fillId="4" borderId="23" xfId="0" applyFont="1" applyFill="1" applyBorder="1" applyAlignment="1" applyProtection="1">
      <alignment horizontal="center"/>
      <protection/>
    </xf>
    <xf numFmtId="0" fontId="1" fillId="4" borderId="64" xfId="0" applyFont="1" applyFill="1" applyBorder="1" applyAlignment="1" applyProtection="1">
      <alignment horizontal="center"/>
      <protection/>
    </xf>
    <xf numFmtId="0" fontId="5" fillId="4" borderId="30" xfId="0" applyFont="1" applyFill="1" applyBorder="1" applyAlignment="1" applyProtection="1">
      <alignment horizontal="center"/>
      <protection/>
    </xf>
    <xf numFmtId="0" fontId="5" fillId="4" borderId="0" xfId="0" applyFont="1" applyFill="1" applyBorder="1" applyAlignment="1" applyProtection="1">
      <alignment horizontal="center"/>
      <protection/>
    </xf>
    <xf numFmtId="0" fontId="5" fillId="4" borderId="31" xfId="0" applyFont="1" applyFill="1" applyBorder="1" applyAlignment="1" applyProtection="1">
      <alignment horizontal="center"/>
      <protection/>
    </xf>
    <xf numFmtId="0" fontId="5" fillId="4" borderId="41" xfId="0" applyFont="1" applyFill="1" applyBorder="1" applyAlignment="1" applyProtection="1">
      <alignment horizontal="left"/>
      <protection/>
    </xf>
    <xf numFmtId="0" fontId="5" fillId="4" borderId="0" xfId="0" applyNumberFormat="1" applyFont="1" applyFill="1" applyBorder="1" applyAlignment="1" applyProtection="1">
      <alignment horizontal="center" vertical="center"/>
      <protection/>
    </xf>
    <xf numFmtId="0" fontId="5" fillId="4" borderId="31" xfId="0" applyNumberFormat="1" applyFont="1" applyFill="1" applyBorder="1" applyAlignment="1" applyProtection="1">
      <alignment horizontal="center" vertical="center"/>
      <protection/>
    </xf>
    <xf numFmtId="0" fontId="5" fillId="4" borderId="30" xfId="0" applyNumberFormat="1" applyFont="1" applyFill="1" applyBorder="1" applyAlignment="1" applyProtection="1">
      <alignment horizontal="center" vertical="center"/>
      <protection/>
    </xf>
    <xf numFmtId="0" fontId="26" fillId="6" borderId="41" xfId="0" applyNumberFormat="1" applyFont="1" applyFill="1" applyBorder="1" applyAlignment="1" applyProtection="1">
      <alignment horizontal="center" vertical="center"/>
      <protection/>
    </xf>
    <xf numFmtId="0" fontId="7" fillId="4" borderId="0" xfId="0" applyNumberFormat="1" applyFont="1" applyFill="1" applyBorder="1" applyAlignment="1" applyProtection="1">
      <alignment horizontal="left" vertical="center"/>
      <protection/>
    </xf>
    <xf numFmtId="0" fontId="7" fillId="4" borderId="31" xfId="0" applyNumberFormat="1" applyFont="1" applyFill="1" applyBorder="1" applyAlignment="1" applyProtection="1">
      <alignment horizontal="left" vertical="center"/>
      <protection/>
    </xf>
    <xf numFmtId="0" fontId="19" fillId="4" borderId="0" xfId="0" applyNumberFormat="1" applyFont="1" applyFill="1" applyBorder="1" applyAlignment="1" applyProtection="1">
      <alignment horizontal="right" vertical="center"/>
      <protection/>
    </xf>
    <xf numFmtId="0" fontId="0" fillId="0" borderId="0" xfId="0" applyBorder="1" applyAlignment="1" applyProtection="1">
      <alignment/>
      <protection/>
    </xf>
    <xf numFmtId="0" fontId="0" fillId="0" borderId="31" xfId="0" applyBorder="1" applyAlignment="1" applyProtection="1">
      <alignment/>
      <protection/>
    </xf>
    <xf numFmtId="0" fontId="5" fillId="4" borderId="15" xfId="0" applyFont="1" applyFill="1" applyBorder="1" applyAlignment="1" applyProtection="1">
      <alignment horizontal="center"/>
      <protection/>
    </xf>
    <xf numFmtId="0" fontId="43" fillId="6" borderId="41" xfId="0" applyFont="1" applyFill="1" applyBorder="1" applyAlignment="1" applyProtection="1">
      <alignment horizontal="center" vertical="center" wrapText="1"/>
      <protection/>
    </xf>
    <xf numFmtId="0" fontId="43" fillId="6" borderId="41" xfId="0" applyFont="1" applyFill="1" applyBorder="1" applyAlignment="1" applyProtection="1">
      <alignment horizontal="center" vertical="center"/>
      <protection/>
    </xf>
    <xf numFmtId="0" fontId="5" fillId="8" borderId="0" xfId="0" applyFont="1" applyFill="1" applyBorder="1" applyAlignment="1" applyProtection="1">
      <alignment horizontal="center" vertical="center" wrapText="1"/>
      <protection/>
    </xf>
    <xf numFmtId="0" fontId="44" fillId="9" borderId="67" xfId="0" applyNumberFormat="1" applyFont="1" applyFill="1" applyBorder="1" applyAlignment="1" applyProtection="1">
      <alignment horizontal="center"/>
      <protection/>
    </xf>
    <xf numFmtId="0" fontId="44" fillId="9" borderId="68" xfId="0" applyNumberFormat="1" applyFont="1" applyFill="1" applyBorder="1" applyAlignment="1" applyProtection="1">
      <alignment horizontal="center"/>
      <protection/>
    </xf>
    <xf numFmtId="0" fontId="44" fillId="9" borderId="69" xfId="0" applyNumberFormat="1"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90</xdr:row>
      <xdr:rowOff>85725</xdr:rowOff>
    </xdr:from>
    <xdr:to>
      <xdr:col>4</xdr:col>
      <xdr:colOff>257175</xdr:colOff>
      <xdr:row>95</xdr:row>
      <xdr:rowOff>0</xdr:rowOff>
    </xdr:to>
    <xdr:pic>
      <xdr:nvPicPr>
        <xdr:cNvPr id="1" name="Picture 32"/>
        <xdr:cNvPicPr preferRelativeResize="1">
          <a:picLocks noChangeAspect="1"/>
        </xdr:cNvPicPr>
      </xdr:nvPicPr>
      <xdr:blipFill>
        <a:blip r:embed="rId1"/>
        <a:srcRect l="27082"/>
        <a:stretch>
          <a:fillRect/>
        </a:stretch>
      </xdr:blipFill>
      <xdr:spPr>
        <a:xfrm>
          <a:off x="2000250" y="32842200"/>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90</xdr:row>
      <xdr:rowOff>85725</xdr:rowOff>
    </xdr:from>
    <xdr:to>
      <xdr:col>4</xdr:col>
      <xdr:colOff>561975</xdr:colOff>
      <xdr:row>95</xdr:row>
      <xdr:rowOff>0</xdr:rowOff>
    </xdr:to>
    <xdr:pic>
      <xdr:nvPicPr>
        <xdr:cNvPr id="2" name="Picture 33"/>
        <xdr:cNvPicPr preferRelativeResize="1">
          <a:picLocks noChangeAspect="1"/>
        </xdr:cNvPicPr>
      </xdr:nvPicPr>
      <xdr:blipFill>
        <a:blip r:embed="rId1"/>
        <a:srcRect l="27082"/>
        <a:stretch>
          <a:fillRect/>
        </a:stretch>
      </xdr:blipFill>
      <xdr:spPr>
        <a:xfrm>
          <a:off x="2305050" y="32842200"/>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78</xdr:row>
      <xdr:rowOff>85725</xdr:rowOff>
    </xdr:from>
    <xdr:to>
      <xdr:col>4</xdr:col>
      <xdr:colOff>257175</xdr:colOff>
      <xdr:row>83</xdr:row>
      <xdr:rowOff>0</xdr:rowOff>
    </xdr:to>
    <xdr:pic>
      <xdr:nvPicPr>
        <xdr:cNvPr id="3" name="Picture 34"/>
        <xdr:cNvPicPr preferRelativeResize="1">
          <a:picLocks noChangeAspect="1"/>
        </xdr:cNvPicPr>
      </xdr:nvPicPr>
      <xdr:blipFill>
        <a:blip r:embed="rId1"/>
        <a:srcRect l="27082"/>
        <a:stretch>
          <a:fillRect/>
        </a:stretch>
      </xdr:blipFill>
      <xdr:spPr>
        <a:xfrm>
          <a:off x="2000250" y="29289375"/>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78</xdr:row>
      <xdr:rowOff>85725</xdr:rowOff>
    </xdr:from>
    <xdr:to>
      <xdr:col>4</xdr:col>
      <xdr:colOff>561975</xdr:colOff>
      <xdr:row>83</xdr:row>
      <xdr:rowOff>0</xdr:rowOff>
    </xdr:to>
    <xdr:pic>
      <xdr:nvPicPr>
        <xdr:cNvPr id="4" name="Picture 35"/>
        <xdr:cNvPicPr preferRelativeResize="1">
          <a:picLocks noChangeAspect="1"/>
        </xdr:cNvPicPr>
      </xdr:nvPicPr>
      <xdr:blipFill>
        <a:blip r:embed="rId1"/>
        <a:srcRect l="27082"/>
        <a:stretch>
          <a:fillRect/>
        </a:stretch>
      </xdr:blipFill>
      <xdr:spPr>
        <a:xfrm>
          <a:off x="2305050" y="29289375"/>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102</xdr:row>
      <xdr:rowOff>85725</xdr:rowOff>
    </xdr:from>
    <xdr:to>
      <xdr:col>4</xdr:col>
      <xdr:colOff>257175</xdr:colOff>
      <xdr:row>107</xdr:row>
      <xdr:rowOff>0</xdr:rowOff>
    </xdr:to>
    <xdr:pic>
      <xdr:nvPicPr>
        <xdr:cNvPr id="5" name="Picture 36"/>
        <xdr:cNvPicPr preferRelativeResize="1">
          <a:picLocks noChangeAspect="1"/>
        </xdr:cNvPicPr>
      </xdr:nvPicPr>
      <xdr:blipFill>
        <a:blip r:embed="rId1"/>
        <a:srcRect l="27082"/>
        <a:stretch>
          <a:fillRect/>
        </a:stretch>
      </xdr:blipFill>
      <xdr:spPr>
        <a:xfrm>
          <a:off x="2000250" y="36528375"/>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102</xdr:row>
      <xdr:rowOff>85725</xdr:rowOff>
    </xdr:from>
    <xdr:to>
      <xdr:col>4</xdr:col>
      <xdr:colOff>561975</xdr:colOff>
      <xdr:row>107</xdr:row>
      <xdr:rowOff>0</xdr:rowOff>
    </xdr:to>
    <xdr:pic>
      <xdr:nvPicPr>
        <xdr:cNvPr id="6" name="Picture 37"/>
        <xdr:cNvPicPr preferRelativeResize="1">
          <a:picLocks noChangeAspect="1"/>
        </xdr:cNvPicPr>
      </xdr:nvPicPr>
      <xdr:blipFill>
        <a:blip r:embed="rId1"/>
        <a:srcRect l="27082"/>
        <a:stretch>
          <a:fillRect/>
        </a:stretch>
      </xdr:blipFill>
      <xdr:spPr>
        <a:xfrm>
          <a:off x="2305050" y="36528375"/>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135</xdr:row>
      <xdr:rowOff>85725</xdr:rowOff>
    </xdr:from>
    <xdr:to>
      <xdr:col>4</xdr:col>
      <xdr:colOff>257175</xdr:colOff>
      <xdr:row>140</xdr:row>
      <xdr:rowOff>0</xdr:rowOff>
    </xdr:to>
    <xdr:pic>
      <xdr:nvPicPr>
        <xdr:cNvPr id="7" name="Picture 69"/>
        <xdr:cNvPicPr preferRelativeResize="1">
          <a:picLocks noChangeAspect="1"/>
        </xdr:cNvPicPr>
      </xdr:nvPicPr>
      <xdr:blipFill>
        <a:blip r:embed="rId1"/>
        <a:srcRect l="27082"/>
        <a:stretch>
          <a:fillRect/>
        </a:stretch>
      </xdr:blipFill>
      <xdr:spPr>
        <a:xfrm>
          <a:off x="2000250" y="46434375"/>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135</xdr:row>
      <xdr:rowOff>85725</xdr:rowOff>
    </xdr:from>
    <xdr:to>
      <xdr:col>4</xdr:col>
      <xdr:colOff>561975</xdr:colOff>
      <xdr:row>140</xdr:row>
      <xdr:rowOff>0</xdr:rowOff>
    </xdr:to>
    <xdr:pic>
      <xdr:nvPicPr>
        <xdr:cNvPr id="8" name="Picture 70"/>
        <xdr:cNvPicPr preferRelativeResize="1">
          <a:picLocks noChangeAspect="1"/>
        </xdr:cNvPicPr>
      </xdr:nvPicPr>
      <xdr:blipFill>
        <a:blip r:embed="rId1"/>
        <a:srcRect l="27082"/>
        <a:stretch>
          <a:fillRect/>
        </a:stretch>
      </xdr:blipFill>
      <xdr:spPr>
        <a:xfrm>
          <a:off x="2305050" y="46434375"/>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123</xdr:row>
      <xdr:rowOff>85725</xdr:rowOff>
    </xdr:from>
    <xdr:to>
      <xdr:col>4</xdr:col>
      <xdr:colOff>257175</xdr:colOff>
      <xdr:row>128</xdr:row>
      <xdr:rowOff>0</xdr:rowOff>
    </xdr:to>
    <xdr:pic>
      <xdr:nvPicPr>
        <xdr:cNvPr id="9" name="Picture 71"/>
        <xdr:cNvPicPr preferRelativeResize="1">
          <a:picLocks noChangeAspect="1"/>
        </xdr:cNvPicPr>
      </xdr:nvPicPr>
      <xdr:blipFill>
        <a:blip r:embed="rId1"/>
        <a:srcRect l="27082"/>
        <a:stretch>
          <a:fillRect/>
        </a:stretch>
      </xdr:blipFill>
      <xdr:spPr>
        <a:xfrm>
          <a:off x="2000250" y="42881550"/>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123</xdr:row>
      <xdr:rowOff>85725</xdr:rowOff>
    </xdr:from>
    <xdr:to>
      <xdr:col>4</xdr:col>
      <xdr:colOff>561975</xdr:colOff>
      <xdr:row>128</xdr:row>
      <xdr:rowOff>0</xdr:rowOff>
    </xdr:to>
    <xdr:pic>
      <xdr:nvPicPr>
        <xdr:cNvPr id="10" name="Picture 72"/>
        <xdr:cNvPicPr preferRelativeResize="1">
          <a:picLocks noChangeAspect="1"/>
        </xdr:cNvPicPr>
      </xdr:nvPicPr>
      <xdr:blipFill>
        <a:blip r:embed="rId1"/>
        <a:srcRect l="27082"/>
        <a:stretch>
          <a:fillRect/>
        </a:stretch>
      </xdr:blipFill>
      <xdr:spPr>
        <a:xfrm>
          <a:off x="2305050" y="42881550"/>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147</xdr:row>
      <xdr:rowOff>85725</xdr:rowOff>
    </xdr:from>
    <xdr:to>
      <xdr:col>4</xdr:col>
      <xdr:colOff>257175</xdr:colOff>
      <xdr:row>152</xdr:row>
      <xdr:rowOff>0</xdr:rowOff>
    </xdr:to>
    <xdr:pic>
      <xdr:nvPicPr>
        <xdr:cNvPr id="11" name="Picture 73"/>
        <xdr:cNvPicPr preferRelativeResize="1">
          <a:picLocks noChangeAspect="1"/>
        </xdr:cNvPicPr>
      </xdr:nvPicPr>
      <xdr:blipFill>
        <a:blip r:embed="rId1"/>
        <a:srcRect l="27082"/>
        <a:stretch>
          <a:fillRect/>
        </a:stretch>
      </xdr:blipFill>
      <xdr:spPr>
        <a:xfrm>
          <a:off x="2000250" y="50120550"/>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147</xdr:row>
      <xdr:rowOff>85725</xdr:rowOff>
    </xdr:from>
    <xdr:to>
      <xdr:col>4</xdr:col>
      <xdr:colOff>561975</xdr:colOff>
      <xdr:row>152</xdr:row>
      <xdr:rowOff>0</xdr:rowOff>
    </xdr:to>
    <xdr:pic>
      <xdr:nvPicPr>
        <xdr:cNvPr id="12" name="Picture 74"/>
        <xdr:cNvPicPr preferRelativeResize="1">
          <a:picLocks noChangeAspect="1"/>
        </xdr:cNvPicPr>
      </xdr:nvPicPr>
      <xdr:blipFill>
        <a:blip r:embed="rId1"/>
        <a:srcRect l="27082"/>
        <a:stretch>
          <a:fillRect/>
        </a:stretch>
      </xdr:blipFill>
      <xdr:spPr>
        <a:xfrm>
          <a:off x="2305050" y="50120550"/>
          <a:ext cx="266700" cy="1390650"/>
        </a:xfrm>
        <a:prstGeom prst="rect">
          <a:avLst/>
        </a:prstGeom>
        <a:noFill/>
        <a:ln w="28575" cmpd="sng">
          <a:solidFill>
            <a:srgbClr val="FFFF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41"/>
  <sheetViews>
    <sheetView tabSelected="1" workbookViewId="0" topLeftCell="A1">
      <selection activeCell="B1" sqref="B1:Q1"/>
    </sheetView>
  </sheetViews>
  <sheetFormatPr defaultColWidth="9.140625" defaultRowHeight="12.75" zeroHeight="1"/>
  <cols>
    <col min="1" max="1" width="2.7109375" style="3" customWidth="1"/>
    <col min="2" max="5" width="9.140625" style="3" customWidth="1"/>
    <col min="6" max="6" width="10.00390625" style="3" bestFit="1" customWidth="1"/>
    <col min="7" max="8" width="9.140625" style="3" customWidth="1"/>
    <col min="9" max="9" width="8.8515625" style="3" customWidth="1"/>
    <col min="10" max="16" width="9.140625" style="3" customWidth="1"/>
    <col min="17" max="17" width="9.421875" style="3" customWidth="1"/>
    <col min="18" max="18" width="2.7109375" style="3" customWidth="1"/>
    <col min="19" max="19" width="21.140625" style="3" hidden="1" customWidth="1"/>
    <col min="20" max="20" width="17.421875" style="3" hidden="1" customWidth="1"/>
    <col min="21" max="16384" width="0" style="3" hidden="1" customWidth="1"/>
  </cols>
  <sheetData>
    <row r="1" spans="1:20" ht="30.75" customHeight="1" thickTop="1">
      <c r="A1" s="157"/>
      <c r="B1" s="386" t="s">
        <v>287</v>
      </c>
      <c r="C1" s="387"/>
      <c r="D1" s="387"/>
      <c r="E1" s="387"/>
      <c r="F1" s="387"/>
      <c r="G1" s="387"/>
      <c r="H1" s="387"/>
      <c r="I1" s="387"/>
      <c r="J1" s="387"/>
      <c r="K1" s="387"/>
      <c r="L1" s="387"/>
      <c r="M1" s="387"/>
      <c r="N1" s="387"/>
      <c r="O1" s="387"/>
      <c r="P1" s="387"/>
      <c r="Q1" s="387"/>
      <c r="R1" s="158"/>
      <c r="S1"/>
      <c r="T1"/>
    </row>
    <row r="2" spans="1:20" ht="27.75">
      <c r="A2" s="152"/>
      <c r="B2" s="172" t="s">
        <v>278</v>
      </c>
      <c r="C2" s="172"/>
      <c r="D2" s="172"/>
      <c r="E2" s="172"/>
      <c r="F2" s="172"/>
      <c r="G2" s="172"/>
      <c r="H2" s="172"/>
      <c r="I2" s="172"/>
      <c r="J2" s="172"/>
      <c r="K2" s="172"/>
      <c r="L2" s="172"/>
      <c r="M2" s="172"/>
      <c r="N2" s="172"/>
      <c r="O2" s="172"/>
      <c r="P2" s="172"/>
      <c r="Q2" s="172"/>
      <c r="R2" s="153"/>
      <c r="S2"/>
      <c r="T2"/>
    </row>
    <row r="3" spans="1:27" s="4" customFormat="1" ht="144" customHeight="1" thickBot="1">
      <c r="A3" s="66"/>
      <c r="B3" s="168" t="s">
        <v>286</v>
      </c>
      <c r="C3" s="173"/>
      <c r="D3" s="173"/>
      <c r="E3" s="173"/>
      <c r="F3" s="173"/>
      <c r="G3" s="173"/>
      <c r="H3" s="173"/>
      <c r="I3" s="173"/>
      <c r="J3" s="173"/>
      <c r="K3" s="173"/>
      <c r="L3" s="173"/>
      <c r="M3" s="173"/>
      <c r="N3" s="173"/>
      <c r="O3" s="173"/>
      <c r="P3" s="173"/>
      <c r="Q3" s="173"/>
      <c r="R3" s="63"/>
      <c r="S3"/>
      <c r="T3"/>
      <c r="U3" s="3"/>
      <c r="V3" s="3"/>
      <c r="W3" s="3"/>
      <c r="X3" s="3"/>
      <c r="Y3" s="3"/>
      <c r="Z3" s="3"/>
      <c r="AA3" s="3"/>
    </row>
    <row r="4" spans="1:27" s="4" customFormat="1" ht="30.75" thickTop="1">
      <c r="A4" s="156"/>
      <c r="B4" s="169" t="s">
        <v>256</v>
      </c>
      <c r="C4" s="169"/>
      <c r="D4" s="169"/>
      <c r="E4" s="169"/>
      <c r="F4" s="169"/>
      <c r="G4" s="169"/>
      <c r="H4" s="169"/>
      <c r="I4" s="169"/>
      <c r="J4" s="169"/>
      <c r="K4" s="169"/>
      <c r="L4" s="169"/>
      <c r="M4" s="169"/>
      <c r="N4" s="169"/>
      <c r="O4" s="169"/>
      <c r="P4" s="169"/>
      <c r="Q4" s="169"/>
      <c r="R4" s="156"/>
      <c r="S4"/>
      <c r="T4"/>
      <c r="U4" s="3"/>
      <c r="V4" s="3"/>
      <c r="W4" s="3"/>
      <c r="X4" s="3"/>
      <c r="Y4" s="3"/>
      <c r="Z4" s="3"/>
      <c r="AA4" s="3"/>
    </row>
    <row r="5" spans="1:27" s="4" customFormat="1" ht="146.25" customHeight="1">
      <c r="A5" s="62"/>
      <c r="B5" s="167" t="s">
        <v>291</v>
      </c>
      <c r="C5" s="167"/>
      <c r="D5" s="167"/>
      <c r="E5" s="167"/>
      <c r="F5" s="167"/>
      <c r="G5" s="167"/>
      <c r="H5" s="167"/>
      <c r="I5" s="167"/>
      <c r="J5" s="167"/>
      <c r="K5" s="167"/>
      <c r="L5" s="167"/>
      <c r="M5" s="167"/>
      <c r="N5" s="167"/>
      <c r="O5" s="167"/>
      <c r="P5" s="167"/>
      <c r="Q5" s="167"/>
      <c r="R5" s="63"/>
      <c r="S5"/>
      <c r="T5"/>
      <c r="U5" s="3"/>
      <c r="V5" s="3"/>
      <c r="W5" s="3"/>
      <c r="X5" s="3"/>
      <c r="Y5" s="3"/>
      <c r="Z5" s="3"/>
      <c r="AA5" s="3"/>
    </row>
    <row r="6" spans="1:27" s="4" customFormat="1" ht="50.25" customHeight="1">
      <c r="A6" s="154"/>
      <c r="B6" s="151"/>
      <c r="C6" s="388" t="s">
        <v>288</v>
      </c>
      <c r="D6" s="388"/>
      <c r="E6" s="388"/>
      <c r="F6" s="388"/>
      <c r="G6" s="388"/>
      <c r="H6" s="388"/>
      <c r="I6" s="388"/>
      <c r="J6" s="388"/>
      <c r="K6" s="388"/>
      <c r="L6" s="388"/>
      <c r="M6" s="388"/>
      <c r="N6" s="388"/>
      <c r="O6" s="388"/>
      <c r="P6" s="388"/>
      <c r="Q6" s="151"/>
      <c r="R6" s="155"/>
      <c r="S6"/>
      <c r="T6"/>
      <c r="U6" s="3"/>
      <c r="V6" s="3"/>
      <c r="W6" s="3"/>
      <c r="X6" s="3"/>
      <c r="Y6" s="3"/>
      <c r="Z6" s="3"/>
      <c r="AA6" s="3"/>
    </row>
    <row r="7" spans="1:27" s="4" customFormat="1" ht="78" customHeight="1">
      <c r="A7" s="62"/>
      <c r="B7" s="167" t="s">
        <v>262</v>
      </c>
      <c r="C7" s="167"/>
      <c r="D7" s="167"/>
      <c r="E7" s="167"/>
      <c r="F7" s="167"/>
      <c r="G7" s="167"/>
      <c r="H7" s="167"/>
      <c r="I7" s="167"/>
      <c r="J7" s="167"/>
      <c r="K7" s="167"/>
      <c r="L7" s="167"/>
      <c r="M7" s="167"/>
      <c r="N7" s="167"/>
      <c r="O7" s="167"/>
      <c r="P7" s="167"/>
      <c r="Q7" s="167"/>
      <c r="R7" s="63"/>
      <c r="S7"/>
      <c r="T7"/>
      <c r="U7" s="3"/>
      <c r="V7" s="3"/>
      <c r="W7" s="3"/>
      <c r="X7" s="3"/>
      <c r="Y7" s="3"/>
      <c r="Z7" s="3"/>
      <c r="AA7" s="3"/>
    </row>
    <row r="8" spans="1:27" s="4" customFormat="1" ht="13.5" thickBot="1">
      <c r="A8" s="2"/>
      <c r="B8" s="2"/>
      <c r="C8" s="2"/>
      <c r="D8" s="2"/>
      <c r="E8" s="2"/>
      <c r="F8" s="2"/>
      <c r="G8" s="2"/>
      <c r="H8" s="2"/>
      <c r="I8" s="2"/>
      <c r="J8" s="2"/>
      <c r="K8" s="2"/>
      <c r="L8" s="2"/>
      <c r="M8" s="2"/>
      <c r="N8" s="2"/>
      <c r="O8" s="2"/>
      <c r="P8" s="2"/>
      <c r="S8"/>
      <c r="T8"/>
      <c r="U8" s="3"/>
      <c r="V8" s="3"/>
      <c r="W8" s="3"/>
      <c r="X8" s="3"/>
      <c r="Y8" s="3"/>
      <c r="Z8" s="3"/>
      <c r="AA8" s="3"/>
    </row>
    <row r="9" spans="3:27" s="4" customFormat="1" ht="21.75" thickBot="1" thickTop="1">
      <c r="C9" s="389" t="s">
        <v>292</v>
      </c>
      <c r="D9" s="390"/>
      <c r="E9" s="390"/>
      <c r="F9" s="390"/>
      <c r="G9" s="390"/>
      <c r="H9" s="390"/>
      <c r="I9" s="390"/>
      <c r="J9" s="390"/>
      <c r="K9" s="390"/>
      <c r="L9" s="390"/>
      <c r="M9" s="390"/>
      <c r="N9" s="390"/>
      <c r="O9" s="390"/>
      <c r="P9" s="391"/>
      <c r="Q9" s="5"/>
      <c r="S9"/>
      <c r="T9"/>
      <c r="U9" s="3"/>
      <c r="V9" s="3"/>
      <c r="W9" s="3"/>
      <c r="X9" s="3"/>
      <c r="Y9" s="3"/>
      <c r="Z9" s="3"/>
      <c r="AA9" s="3"/>
    </row>
    <row r="10" spans="1:20" ht="24.75" thickBot="1" thickTop="1">
      <c r="A10" s="4"/>
      <c r="B10" s="4"/>
      <c r="C10" s="293" t="s">
        <v>22</v>
      </c>
      <c r="D10" s="294"/>
      <c r="E10" s="289" t="e">
        <f>IF(ROUND(1+M,Rd)=ROUND(A*X+B*Y+K*Z,Rd),1,ROUND((A*X+B*Y+K*Z)/M,Rd))</f>
        <v>#DIV/0!</v>
      </c>
      <c r="F10" s="289"/>
      <c r="G10" s="289"/>
      <c r="H10" s="290"/>
      <c r="I10" s="6" t="s">
        <v>14</v>
      </c>
      <c r="J10" s="298"/>
      <c r="K10" s="298"/>
      <c r="L10" s="298"/>
      <c r="M10" s="298"/>
      <c r="N10" s="298"/>
      <c r="O10" s="298"/>
      <c r="P10" s="7" t="s">
        <v>8</v>
      </c>
      <c r="Q10" s="5"/>
      <c r="R10" s="5"/>
      <c r="S10"/>
      <c r="T10"/>
    </row>
    <row r="11" spans="1:20" ht="24.75" thickBot="1" thickTop="1">
      <c r="A11" s="4"/>
      <c r="B11" s="4"/>
      <c r="C11" s="8" t="s">
        <v>23</v>
      </c>
      <c r="D11" s="9"/>
      <c r="E11" s="291" t="e">
        <f>IF(ROUND(M,Rd)=ROUND(A*X+B*Y+K*Z,Rd),1,ROUND((A*X+B*Y+K*Z)/M,Rd))-1</f>
        <v>#DIV/0!</v>
      </c>
      <c r="F11" s="291"/>
      <c r="G11" s="291"/>
      <c r="H11" s="292"/>
      <c r="I11" s="6" t="s">
        <v>13</v>
      </c>
      <c r="J11" s="179"/>
      <c r="K11" s="179"/>
      <c r="L11" s="179"/>
      <c r="M11" s="179"/>
      <c r="N11" s="179"/>
      <c r="O11" s="179"/>
      <c r="P11" s="10" t="s">
        <v>9</v>
      </c>
      <c r="Q11" s="5"/>
      <c r="R11" s="5"/>
      <c r="S11"/>
      <c r="T11"/>
    </row>
    <row r="12" spans="1:20" ht="24.75" thickBot="1" thickTop="1">
      <c r="A12" s="4"/>
      <c r="B12" s="4"/>
      <c r="C12" s="337" t="s">
        <v>21</v>
      </c>
      <c r="D12" s="338"/>
      <c r="E12" s="331" t="e">
        <f>ROUND(A*X+B*Y+K*Z,Rd)</f>
        <v>#DIV/0!</v>
      </c>
      <c r="F12" s="331"/>
      <c r="G12" s="331"/>
      <c r="H12" s="332"/>
      <c r="I12" s="6" t="s">
        <v>12</v>
      </c>
      <c r="J12" s="179"/>
      <c r="K12" s="179"/>
      <c r="L12" s="179"/>
      <c r="M12" s="179"/>
      <c r="N12" s="179"/>
      <c r="O12" s="179"/>
      <c r="P12" s="10" t="s">
        <v>10</v>
      </c>
      <c r="Q12" s="5"/>
      <c r="R12" s="5"/>
      <c r="S12"/>
      <c r="T12"/>
    </row>
    <row r="13" spans="1:20" ht="24.75" thickBot="1" thickTop="1">
      <c r="A13" s="4"/>
      <c r="B13" s="4"/>
      <c r="C13" s="335" t="s">
        <v>24</v>
      </c>
      <c r="D13" s="336"/>
      <c r="E13" s="336"/>
      <c r="F13" s="333" t="e">
        <f>ROUND(A*X+B*Y+K*Z-M,Rd)</f>
        <v>#DIV/0!</v>
      </c>
      <c r="G13" s="333"/>
      <c r="H13" s="334"/>
      <c r="I13" s="11" t="s">
        <v>15</v>
      </c>
      <c r="J13" s="306"/>
      <c r="K13" s="306"/>
      <c r="L13" s="306"/>
      <c r="M13" s="306"/>
      <c r="N13" s="306"/>
      <c r="O13" s="306"/>
      <c r="P13" s="12" t="s">
        <v>20</v>
      </c>
      <c r="Q13" s="5"/>
      <c r="R13" s="5"/>
      <c r="S13"/>
      <c r="T13"/>
    </row>
    <row r="14" spans="1:20" ht="21.75" thickBot="1" thickTop="1">
      <c r="A14" s="4"/>
      <c r="B14" s="4"/>
      <c r="C14" s="295" t="e">
        <f>IF(ROUND(A*X+B*Y+K*Z,Rd)=ROUND(M,Rd),"No Errors","Error")</f>
        <v>#DIV/0!</v>
      </c>
      <c r="D14" s="296"/>
      <c r="E14" s="296"/>
      <c r="F14" s="296"/>
      <c r="G14" s="299">
        <f>A</f>
        <v>0</v>
      </c>
      <c r="H14" s="299"/>
      <c r="I14" s="15" t="str">
        <f>IF(B&lt;0,"X","X +")</f>
        <v>X +</v>
      </c>
      <c r="J14" s="14">
        <f>B</f>
        <v>0</v>
      </c>
      <c r="K14" s="15" t="str">
        <f>IF(K&lt;0,"Y","Y+")</f>
        <v>Y+</v>
      </c>
      <c r="L14" s="15">
        <f>K</f>
        <v>0</v>
      </c>
      <c r="M14" s="15" t="s">
        <v>0</v>
      </c>
      <c r="N14" s="197">
        <f>M</f>
        <v>0</v>
      </c>
      <c r="O14" s="197"/>
      <c r="P14" s="198"/>
      <c r="Q14" s="5"/>
      <c r="R14" s="5"/>
      <c r="S14"/>
      <c r="T14"/>
    </row>
    <row r="15" spans="1:20" ht="24.75" customHeight="1" thickTop="1">
      <c r="A15" s="4"/>
      <c r="B15" s="180" t="s">
        <v>263</v>
      </c>
      <c r="C15" s="180"/>
      <c r="D15" s="180"/>
      <c r="E15" s="180"/>
      <c r="F15" s="180"/>
      <c r="G15" s="180"/>
      <c r="H15" s="180"/>
      <c r="I15" s="180"/>
      <c r="J15" s="180"/>
      <c r="K15" s="180"/>
      <c r="L15" s="180"/>
      <c r="M15" s="180"/>
      <c r="N15" s="180"/>
      <c r="O15" s="180"/>
      <c r="P15" s="180"/>
      <c r="Q15" s="180"/>
      <c r="R15" s="5"/>
      <c r="S15"/>
      <c r="T15"/>
    </row>
    <row r="16" spans="1:20" ht="24.75" customHeight="1" thickBot="1">
      <c r="A16" s="4"/>
      <c r="B16" s="181" t="s">
        <v>264</v>
      </c>
      <c r="C16" s="181"/>
      <c r="D16" s="181"/>
      <c r="E16" s="181"/>
      <c r="F16" s="181"/>
      <c r="G16" s="181"/>
      <c r="H16" s="181"/>
      <c r="I16" s="181"/>
      <c r="J16" s="181"/>
      <c r="K16" s="181"/>
      <c r="L16" s="181"/>
      <c r="M16" s="181"/>
      <c r="N16" s="181"/>
      <c r="O16" s="181"/>
      <c r="P16" s="181"/>
      <c r="Q16" s="181"/>
      <c r="R16" s="5"/>
      <c r="S16"/>
      <c r="T16"/>
    </row>
    <row r="17" spans="1:20" ht="21.75" thickBot="1" thickTop="1">
      <c r="A17" s="4"/>
      <c r="B17" s="4"/>
      <c r="C17" s="389" t="s">
        <v>293</v>
      </c>
      <c r="D17" s="390"/>
      <c r="E17" s="390"/>
      <c r="F17" s="390"/>
      <c r="G17" s="390"/>
      <c r="H17" s="390"/>
      <c r="I17" s="390"/>
      <c r="J17" s="390"/>
      <c r="K17" s="390"/>
      <c r="L17" s="390"/>
      <c r="M17" s="390"/>
      <c r="N17" s="390"/>
      <c r="O17" s="390"/>
      <c r="P17" s="391"/>
      <c r="Q17" s="5"/>
      <c r="R17" s="5"/>
      <c r="S17"/>
      <c r="T17"/>
    </row>
    <row r="18" spans="1:20" ht="24.75" thickBot="1" thickTop="1">
      <c r="A18" s="4"/>
      <c r="B18" s="4"/>
      <c r="C18" s="182" t="s">
        <v>253</v>
      </c>
      <c r="D18" s="183"/>
      <c r="E18" s="199" t="e">
        <f>IF(ROUND(N,Rd)=ROUND(D*X+E*Y+F*Z,Rd),1,ROUND((D*X+E*Y+F*Z)/N,Rd))</f>
        <v>#DIV/0!</v>
      </c>
      <c r="F18" s="199"/>
      <c r="G18" s="199"/>
      <c r="H18" s="200"/>
      <c r="I18" s="16" t="s">
        <v>16</v>
      </c>
      <c r="J18" s="179"/>
      <c r="K18" s="179"/>
      <c r="L18" s="179"/>
      <c r="M18" s="179"/>
      <c r="N18" s="179"/>
      <c r="O18" s="179"/>
      <c r="P18" s="17" t="s">
        <v>8</v>
      </c>
      <c r="Q18" s="5"/>
      <c r="R18" s="5"/>
      <c r="S18"/>
      <c r="T18"/>
    </row>
    <row r="19" spans="1:20" ht="24.75" thickBot="1" thickTop="1">
      <c r="A19" s="4"/>
      <c r="B19" s="4"/>
      <c r="C19" s="300" t="s">
        <v>254</v>
      </c>
      <c r="D19" s="301"/>
      <c r="E19" s="184" t="e">
        <f>IF(ROUND(N,Rd)=ROUND(D*X+E*Y+F*Z,Rd),1,ROUND((D*X+E*Y+F*Z)/N,Rd))-1</f>
        <v>#DIV/0!</v>
      </c>
      <c r="F19" s="184"/>
      <c r="G19" s="184"/>
      <c r="H19" s="185"/>
      <c r="I19" s="16" t="s">
        <v>17</v>
      </c>
      <c r="J19" s="179"/>
      <c r="K19" s="179"/>
      <c r="L19" s="179"/>
      <c r="M19" s="179"/>
      <c r="N19" s="179"/>
      <c r="O19" s="179"/>
      <c r="P19" s="17" t="s">
        <v>9</v>
      </c>
      <c r="Q19" s="5"/>
      <c r="R19" s="5"/>
      <c r="S19"/>
      <c r="T19"/>
    </row>
    <row r="20" spans="1:20" ht="24.75" thickBot="1" thickTop="1">
      <c r="A20" s="4"/>
      <c r="B20" s="4"/>
      <c r="C20" s="302" t="s">
        <v>26</v>
      </c>
      <c r="D20" s="303"/>
      <c r="E20" s="170" t="e">
        <f>ROUND(D*X+E*Y+F*Z,Rd)</f>
        <v>#DIV/0!</v>
      </c>
      <c r="F20" s="170"/>
      <c r="G20" s="170"/>
      <c r="H20" s="171"/>
      <c r="I20" s="16" t="s">
        <v>18</v>
      </c>
      <c r="J20" s="179"/>
      <c r="K20" s="179"/>
      <c r="L20" s="179"/>
      <c r="M20" s="179"/>
      <c r="N20" s="179"/>
      <c r="O20" s="179"/>
      <c r="P20" s="17" t="s">
        <v>10</v>
      </c>
      <c r="Q20" s="5"/>
      <c r="R20" s="5"/>
      <c r="S20"/>
      <c r="T20"/>
    </row>
    <row r="21" spans="1:20" ht="24.75" thickBot="1" thickTop="1">
      <c r="A21" s="4"/>
      <c r="B21" s="4"/>
      <c r="C21" s="174" t="s">
        <v>25</v>
      </c>
      <c r="D21" s="175"/>
      <c r="E21" s="175"/>
      <c r="F21" s="319" t="e">
        <f>ROUND(D*X+E*Y+F*Z-N,Rd)</f>
        <v>#DIV/0!</v>
      </c>
      <c r="G21" s="319"/>
      <c r="H21" s="320"/>
      <c r="I21" s="18" t="s">
        <v>19</v>
      </c>
      <c r="J21" s="306"/>
      <c r="K21" s="306"/>
      <c r="L21" s="306"/>
      <c r="M21" s="306"/>
      <c r="N21" s="306"/>
      <c r="O21" s="306"/>
      <c r="P21" s="10" t="s">
        <v>265</v>
      </c>
      <c r="Q21" s="5"/>
      <c r="R21" s="5"/>
      <c r="S21"/>
      <c r="T21"/>
    </row>
    <row r="22" spans="1:20" ht="21.75" thickBot="1" thickTop="1">
      <c r="A22" s="4"/>
      <c r="B22" s="4"/>
      <c r="C22" s="295" t="e">
        <f>IF(ROUND(D*X+E*Y+F*Z,Rd)=ROUND(N,Rd),"No Errors","Error")</f>
        <v>#DIV/0!</v>
      </c>
      <c r="D22" s="296"/>
      <c r="E22" s="296"/>
      <c r="F22" s="296"/>
      <c r="G22" s="299">
        <f>D</f>
        <v>0</v>
      </c>
      <c r="H22" s="299"/>
      <c r="I22" s="19" t="str">
        <f>IF(E&lt;0,"X","X +")</f>
        <v>X +</v>
      </c>
      <c r="J22" s="13">
        <f>E</f>
        <v>0</v>
      </c>
      <c r="K22" s="19" t="str">
        <f>IF(F&lt;0,"Y","Y+")</f>
        <v>Y+</v>
      </c>
      <c r="L22" s="14">
        <f>F</f>
        <v>0</v>
      </c>
      <c r="M22" s="19" t="s">
        <v>0</v>
      </c>
      <c r="N22" s="197">
        <f>N</f>
        <v>0</v>
      </c>
      <c r="O22" s="197"/>
      <c r="P22" s="198"/>
      <c r="Q22" s="5"/>
      <c r="R22" s="5"/>
      <c r="S22"/>
      <c r="T22"/>
    </row>
    <row r="23" spans="1:20" ht="21" thickTop="1">
      <c r="A23" s="4"/>
      <c r="B23" s="180" t="s">
        <v>263</v>
      </c>
      <c r="C23" s="180"/>
      <c r="D23" s="180"/>
      <c r="E23" s="180"/>
      <c r="F23" s="180"/>
      <c r="G23" s="180"/>
      <c r="H23" s="180"/>
      <c r="I23" s="180"/>
      <c r="J23" s="180"/>
      <c r="K23" s="180"/>
      <c r="L23" s="180"/>
      <c r="M23" s="180"/>
      <c r="N23" s="180"/>
      <c r="O23" s="180"/>
      <c r="P23" s="180"/>
      <c r="Q23" s="180"/>
      <c r="R23" s="5"/>
      <c r="S23"/>
      <c r="T23"/>
    </row>
    <row r="24" spans="1:20" ht="21" thickBot="1">
      <c r="A24" s="4"/>
      <c r="B24" s="181" t="s">
        <v>264</v>
      </c>
      <c r="C24" s="181"/>
      <c r="D24" s="181"/>
      <c r="E24" s="181"/>
      <c r="F24" s="181"/>
      <c r="G24" s="181"/>
      <c r="H24" s="181"/>
      <c r="I24" s="181"/>
      <c r="J24" s="181"/>
      <c r="K24" s="181"/>
      <c r="L24" s="181"/>
      <c r="M24" s="181"/>
      <c r="N24" s="181"/>
      <c r="O24" s="181"/>
      <c r="P24" s="181"/>
      <c r="Q24" s="181"/>
      <c r="R24" s="5"/>
      <c r="S24"/>
      <c r="T24"/>
    </row>
    <row r="25" spans="1:20" ht="21.75" thickBot="1" thickTop="1">
      <c r="A25" s="4"/>
      <c r="B25" s="4"/>
      <c r="C25" s="389" t="s">
        <v>294</v>
      </c>
      <c r="D25" s="390"/>
      <c r="E25" s="390"/>
      <c r="F25" s="390"/>
      <c r="G25" s="390"/>
      <c r="H25" s="390"/>
      <c r="I25" s="390"/>
      <c r="J25" s="390"/>
      <c r="K25" s="390"/>
      <c r="L25" s="390"/>
      <c r="M25" s="390"/>
      <c r="N25" s="390"/>
      <c r="O25" s="390"/>
      <c r="P25" s="391"/>
      <c r="Q25" s="5"/>
      <c r="R25" s="5"/>
      <c r="S25"/>
      <c r="T25"/>
    </row>
    <row r="26" spans="1:20" ht="24.75" thickBot="1" thickTop="1">
      <c r="A26" s="4"/>
      <c r="B26" s="4"/>
      <c r="C26" s="195" t="s">
        <v>266</v>
      </c>
      <c r="D26" s="196"/>
      <c r="E26" s="199" t="e">
        <f>IF(ROUND(W,Rd)=ROUND(G*X+H*Y+J*Z,Rd),1,ROUND((G*X+H*Y+J*Z)/W,Rd))</f>
        <v>#DIV/0!</v>
      </c>
      <c r="F26" s="199"/>
      <c r="G26" s="199"/>
      <c r="H26" s="200"/>
      <c r="I26" s="6" t="s">
        <v>4</v>
      </c>
      <c r="J26" s="297"/>
      <c r="K26" s="297"/>
      <c r="L26" s="297"/>
      <c r="M26" s="297"/>
      <c r="N26" s="297"/>
      <c r="O26" s="297"/>
      <c r="P26" s="20" t="s">
        <v>8</v>
      </c>
      <c r="Q26" s="5"/>
      <c r="R26" s="5"/>
      <c r="S26"/>
      <c r="T26"/>
    </row>
    <row r="27" spans="1:20" ht="24.75" thickBot="1" thickTop="1">
      <c r="A27" s="4"/>
      <c r="B27" s="4"/>
      <c r="C27" s="193" t="s">
        <v>254</v>
      </c>
      <c r="D27" s="194"/>
      <c r="E27" s="184" t="e">
        <f>IF(ROUND(W,Rd)=ROUND(G*X+H*Y+J*Z,Rd),1,ROUND((G*X+H*Y+J*Z)/W,Rd))-1</f>
        <v>#DIV/0!</v>
      </c>
      <c r="F27" s="184"/>
      <c r="G27" s="184"/>
      <c r="H27" s="185"/>
      <c r="I27" s="6" t="s">
        <v>5</v>
      </c>
      <c r="J27" s="297"/>
      <c r="K27" s="297"/>
      <c r="L27" s="297"/>
      <c r="M27" s="297"/>
      <c r="N27" s="297"/>
      <c r="O27" s="297"/>
      <c r="P27" s="20" t="s">
        <v>9</v>
      </c>
      <c r="Q27" s="5"/>
      <c r="R27" s="5"/>
      <c r="S27"/>
      <c r="T27"/>
    </row>
    <row r="28" spans="1:20" ht="24.75" thickBot="1" thickTop="1">
      <c r="A28" s="4"/>
      <c r="B28" s="4"/>
      <c r="C28" s="21" t="s">
        <v>28</v>
      </c>
      <c r="D28" s="22"/>
      <c r="E28" s="170" t="e">
        <f>ROUND(G*X+H*Y+J*Z,Rd)</f>
        <v>#DIV/0!</v>
      </c>
      <c r="F28" s="170"/>
      <c r="G28" s="170"/>
      <c r="H28" s="171"/>
      <c r="I28" s="6" t="s">
        <v>6</v>
      </c>
      <c r="J28" s="297"/>
      <c r="K28" s="297"/>
      <c r="L28" s="297"/>
      <c r="M28" s="297"/>
      <c r="N28" s="297"/>
      <c r="O28" s="297"/>
      <c r="P28" s="20" t="s">
        <v>10</v>
      </c>
      <c r="Q28" s="5"/>
      <c r="R28" s="5"/>
      <c r="S28"/>
      <c r="T28"/>
    </row>
    <row r="29" spans="1:20" ht="24.75" thickBot="1" thickTop="1">
      <c r="A29" s="4"/>
      <c r="B29" s="4"/>
      <c r="C29" s="23" t="s">
        <v>27</v>
      </c>
      <c r="D29" s="24"/>
      <c r="E29" s="24"/>
      <c r="F29" s="319" t="e">
        <f>ROUND(G*X+H*Y+J*Z-W,Rd)</f>
        <v>#DIV/0!</v>
      </c>
      <c r="G29" s="319"/>
      <c r="H29" s="320"/>
      <c r="I29" s="6" t="s">
        <v>7</v>
      </c>
      <c r="J29" s="297"/>
      <c r="K29" s="297"/>
      <c r="L29" s="297"/>
      <c r="M29" s="297"/>
      <c r="N29" s="297"/>
      <c r="O29" s="297"/>
      <c r="P29" s="10" t="s">
        <v>11</v>
      </c>
      <c r="Q29" s="5"/>
      <c r="R29" s="5"/>
      <c r="S29"/>
      <c r="T29"/>
    </row>
    <row r="30" spans="1:20" ht="21.75" thickBot="1" thickTop="1">
      <c r="A30" s="4"/>
      <c r="B30" s="4"/>
      <c r="C30" s="295" t="e">
        <f>IF(ROUND(G*X+H*Y+J*Z,Rd)=ROUND(W,Rd),"No Errors","Error")</f>
        <v>#DIV/0!</v>
      </c>
      <c r="D30" s="296"/>
      <c r="E30" s="296"/>
      <c r="F30" s="296"/>
      <c r="G30" s="299">
        <f>G</f>
        <v>0</v>
      </c>
      <c r="H30" s="299"/>
      <c r="I30" s="19" t="str">
        <f>IF(H&lt;0,"X","X +")</f>
        <v>X +</v>
      </c>
      <c r="J30" s="14">
        <f>H</f>
        <v>0</v>
      </c>
      <c r="K30" s="19" t="str">
        <f>IF(J&lt;0,"Y","Y+")</f>
        <v>Y+</v>
      </c>
      <c r="L30" s="14">
        <f>J</f>
        <v>0</v>
      </c>
      <c r="M30" s="19" t="s">
        <v>0</v>
      </c>
      <c r="N30" s="197">
        <f>W</f>
        <v>0</v>
      </c>
      <c r="O30" s="197"/>
      <c r="P30" s="198"/>
      <c r="Q30" s="5"/>
      <c r="R30" s="5"/>
      <c r="S30"/>
      <c r="T30"/>
    </row>
    <row r="31" spans="1:20" ht="21" thickTop="1">
      <c r="A31" s="4"/>
      <c r="B31" s="180" t="s">
        <v>263</v>
      </c>
      <c r="C31" s="180"/>
      <c r="D31" s="180"/>
      <c r="E31" s="180"/>
      <c r="F31" s="180"/>
      <c r="G31" s="180"/>
      <c r="H31" s="180"/>
      <c r="I31" s="180"/>
      <c r="J31" s="180"/>
      <c r="K31" s="180"/>
      <c r="L31" s="180"/>
      <c r="M31" s="180"/>
      <c r="N31" s="180"/>
      <c r="O31" s="180"/>
      <c r="P31" s="180"/>
      <c r="Q31" s="180"/>
      <c r="R31" s="4"/>
      <c r="S31"/>
      <c r="T31"/>
    </row>
    <row r="32" spans="1:20" ht="21" thickBot="1">
      <c r="A32" s="4"/>
      <c r="B32" s="181" t="s">
        <v>264</v>
      </c>
      <c r="C32" s="181"/>
      <c r="D32" s="181"/>
      <c r="E32" s="181"/>
      <c r="F32" s="181"/>
      <c r="G32" s="181"/>
      <c r="H32" s="181"/>
      <c r="I32" s="181"/>
      <c r="J32" s="181"/>
      <c r="K32" s="181"/>
      <c r="L32" s="181"/>
      <c r="M32" s="181"/>
      <c r="N32" s="181"/>
      <c r="O32" s="181"/>
      <c r="P32" s="181"/>
      <c r="Q32" s="181"/>
      <c r="R32" s="4"/>
      <c r="S32"/>
      <c r="T32"/>
    </row>
    <row r="33" spans="1:20" ht="24" thickTop="1">
      <c r="A33" s="159"/>
      <c r="B33" s="192" t="s">
        <v>258</v>
      </c>
      <c r="C33" s="192"/>
      <c r="D33" s="192"/>
      <c r="E33" s="192"/>
      <c r="F33" s="192"/>
      <c r="G33" s="192"/>
      <c r="H33" s="192"/>
      <c r="I33" s="192"/>
      <c r="J33" s="192"/>
      <c r="K33" s="192"/>
      <c r="L33" s="192"/>
      <c r="M33" s="192"/>
      <c r="N33" s="192"/>
      <c r="O33" s="192"/>
      <c r="P33" s="192"/>
      <c r="Q33" s="192"/>
      <c r="R33" s="163"/>
      <c r="S33"/>
      <c r="T33"/>
    </row>
    <row r="34" spans="1:20" ht="23.25">
      <c r="A34" s="160"/>
      <c r="B34" s="276" t="s">
        <v>257</v>
      </c>
      <c r="C34" s="276"/>
      <c r="D34" s="276"/>
      <c r="E34" s="276"/>
      <c r="F34" s="276"/>
      <c r="G34" s="276"/>
      <c r="H34" s="276"/>
      <c r="I34" s="276"/>
      <c r="J34" s="276"/>
      <c r="K34" s="276"/>
      <c r="L34" s="276"/>
      <c r="M34" s="276"/>
      <c r="N34" s="276"/>
      <c r="O34" s="276"/>
      <c r="P34" s="276"/>
      <c r="Q34" s="276"/>
      <c r="R34" s="164"/>
      <c r="S34"/>
      <c r="T34"/>
    </row>
    <row r="35" spans="1:20" ht="23.25">
      <c r="A35" s="160"/>
      <c r="B35" s="288" t="s">
        <v>260</v>
      </c>
      <c r="C35" s="288"/>
      <c r="D35" s="288"/>
      <c r="E35" s="288"/>
      <c r="F35" s="288"/>
      <c r="G35" s="288"/>
      <c r="H35" s="288"/>
      <c r="I35" s="288"/>
      <c r="J35" s="288"/>
      <c r="K35" s="288"/>
      <c r="L35" s="288"/>
      <c r="M35" s="288"/>
      <c r="N35" s="288"/>
      <c r="O35" s="288"/>
      <c r="P35" s="288"/>
      <c r="Q35" s="288"/>
      <c r="R35" s="164"/>
      <c r="S35"/>
      <c r="T35"/>
    </row>
    <row r="36" spans="1:20" ht="23.25">
      <c r="A36" s="161"/>
      <c r="B36" s="321" t="s">
        <v>261</v>
      </c>
      <c r="C36" s="321"/>
      <c r="D36" s="321"/>
      <c r="E36" s="321"/>
      <c r="F36" s="321"/>
      <c r="G36" s="321"/>
      <c r="H36" s="321"/>
      <c r="I36" s="321"/>
      <c r="J36" s="147">
        <v>5</v>
      </c>
      <c r="K36" s="260" t="s">
        <v>259</v>
      </c>
      <c r="L36" s="260"/>
      <c r="M36" s="260"/>
      <c r="N36" s="260"/>
      <c r="O36" s="260"/>
      <c r="P36" s="260"/>
      <c r="Q36" s="260"/>
      <c r="R36" s="164"/>
      <c r="S36"/>
      <c r="T36"/>
    </row>
    <row r="37" spans="1:20" ht="44.25" customHeight="1">
      <c r="A37" s="161"/>
      <c r="B37" s="280" t="s">
        <v>289</v>
      </c>
      <c r="C37" s="280"/>
      <c r="D37" s="280"/>
      <c r="E37" s="280"/>
      <c r="F37" s="280"/>
      <c r="G37" s="280"/>
      <c r="H37" s="280"/>
      <c r="I37" s="280"/>
      <c r="J37" s="280"/>
      <c r="K37" s="280"/>
      <c r="L37" s="280"/>
      <c r="M37" s="280"/>
      <c r="N37" s="280"/>
      <c r="O37" s="280"/>
      <c r="P37" s="280"/>
      <c r="Q37" s="280"/>
      <c r="R37" s="165"/>
      <c r="S37"/>
      <c r="T37"/>
    </row>
    <row r="38" spans="1:20" ht="30" customHeight="1" thickBot="1">
      <c r="A38" s="162"/>
      <c r="B38" s="281" t="s">
        <v>290</v>
      </c>
      <c r="C38" s="281"/>
      <c r="D38" s="281"/>
      <c r="E38" s="281"/>
      <c r="F38" s="281"/>
      <c r="G38" s="281"/>
      <c r="H38" s="281"/>
      <c r="I38" s="281"/>
      <c r="J38" s="281"/>
      <c r="K38" s="281"/>
      <c r="L38" s="281"/>
      <c r="M38" s="281"/>
      <c r="N38" s="281"/>
      <c r="O38" s="281"/>
      <c r="P38" s="281"/>
      <c r="Q38" s="281"/>
      <c r="R38" s="166"/>
      <c r="S38"/>
      <c r="T38"/>
    </row>
    <row r="39" spans="1:20" ht="34.5" thickBot="1" thickTop="1">
      <c r="A39" s="2"/>
      <c r="B39" s="25"/>
      <c r="C39" s="25"/>
      <c r="D39" s="25"/>
      <c r="E39" s="25"/>
      <c r="F39" s="25"/>
      <c r="G39" s="25"/>
      <c r="H39" s="25"/>
      <c r="I39" s="25"/>
      <c r="J39" s="25"/>
      <c r="K39" s="25"/>
      <c r="L39" s="25"/>
      <c r="M39" s="25"/>
      <c r="N39" s="25"/>
      <c r="O39" s="25"/>
      <c r="P39" s="25"/>
      <c r="Q39" s="25"/>
      <c r="R39" s="4"/>
      <c r="S39"/>
      <c r="T39"/>
    </row>
    <row r="40" spans="1:20" ht="27" thickTop="1">
      <c r="A40" s="1"/>
      <c r="B40" s="285" t="s">
        <v>279</v>
      </c>
      <c r="C40" s="286"/>
      <c r="D40" s="286"/>
      <c r="E40" s="286"/>
      <c r="F40" s="286"/>
      <c r="G40" s="286"/>
      <c r="H40" s="286"/>
      <c r="I40" s="286"/>
      <c r="J40" s="286"/>
      <c r="K40" s="286"/>
      <c r="L40" s="286"/>
      <c r="M40" s="286"/>
      <c r="N40" s="286"/>
      <c r="O40" s="286"/>
      <c r="P40" s="286"/>
      <c r="Q40" s="287"/>
      <c r="R40" s="5"/>
      <c r="S40"/>
      <c r="T40"/>
    </row>
    <row r="41" spans="1:20" ht="27" thickBot="1">
      <c r="A41" s="1"/>
      <c r="B41" s="282" t="s">
        <v>267</v>
      </c>
      <c r="C41" s="283"/>
      <c r="D41" s="283"/>
      <c r="E41" s="283"/>
      <c r="F41" s="283"/>
      <c r="G41" s="283"/>
      <c r="H41" s="283"/>
      <c r="I41" s="283"/>
      <c r="J41" s="283"/>
      <c r="K41" s="283"/>
      <c r="L41" s="283"/>
      <c r="M41" s="283"/>
      <c r="N41" s="283"/>
      <c r="O41" s="283"/>
      <c r="P41" s="283"/>
      <c r="Q41" s="284"/>
      <c r="R41" s="1"/>
      <c r="S41"/>
      <c r="T41"/>
    </row>
    <row r="42" spans="1:29" ht="24.75" thickBot="1" thickTop="1">
      <c r="A42" s="5"/>
      <c r="B42" s="26"/>
      <c r="C42" s="27"/>
      <c r="D42" s="27"/>
      <c r="E42" s="32" t="s">
        <v>1</v>
      </c>
      <c r="F42" s="226" t="e">
        <f>(M-(B*Y+K*Z))/A</f>
        <v>#DIV/0!</v>
      </c>
      <c r="G42" s="226"/>
      <c r="H42" s="226"/>
      <c r="I42" s="226"/>
      <c r="J42" s="226"/>
      <c r="K42" s="226"/>
      <c r="L42" s="226"/>
      <c r="M42" s="226"/>
      <c r="N42" s="227"/>
      <c r="O42" s="110"/>
      <c r="P42" s="27"/>
      <c r="Q42" s="28"/>
      <c r="R42" s="29"/>
      <c r="S42"/>
      <c r="T42"/>
      <c r="AB42" s="30"/>
      <c r="AC42" s="31"/>
    </row>
    <row r="43" spans="1:29" ht="24.75" thickBot="1" thickTop="1">
      <c r="A43" s="5"/>
      <c r="B43" s="26"/>
      <c r="C43" s="27"/>
      <c r="D43" s="27"/>
      <c r="E43" s="32" t="s">
        <v>2</v>
      </c>
      <c r="F43" s="226" t="e">
        <f>(A*N+D*K*Z-A*F*Z-D*M)/(A*E-D*B)</f>
        <v>#DIV/0!</v>
      </c>
      <c r="G43" s="226"/>
      <c r="H43" s="226"/>
      <c r="I43" s="226"/>
      <c r="J43" s="226"/>
      <c r="K43" s="226"/>
      <c r="L43" s="226"/>
      <c r="M43" s="226"/>
      <c r="N43" s="227"/>
      <c r="O43" s="110"/>
      <c r="P43" s="27"/>
      <c r="Q43" s="28"/>
      <c r="R43" s="29"/>
      <c r="S43"/>
      <c r="T43"/>
      <c r="AB43" s="33"/>
      <c r="AC43" s="34"/>
    </row>
    <row r="44" spans="1:20" ht="24.75" thickBot="1" thickTop="1">
      <c r="A44" s="5"/>
      <c r="B44" s="26"/>
      <c r="C44" s="27"/>
      <c r="D44" s="27"/>
      <c r="E44" s="35" t="s">
        <v>3</v>
      </c>
      <c r="F44" s="226" t="e">
        <f>((A*E-D*B)*D*W-(A*E-D*B)*G*N-((D*H-G*E)*A*N)+(D*H-G*E)*D*M)/((D*H-G*E)*D*K-(D*H-G*E)*A*F-(A*E-D*B)*G*F+(A*E-D*B)*D*J)</f>
        <v>#DIV/0!</v>
      </c>
      <c r="G44" s="226"/>
      <c r="H44" s="226"/>
      <c r="I44" s="226"/>
      <c r="J44" s="226"/>
      <c r="K44" s="226"/>
      <c r="L44" s="226"/>
      <c r="M44" s="226"/>
      <c r="N44" s="227"/>
      <c r="O44" s="113"/>
      <c r="P44" s="149"/>
      <c r="Q44" s="150"/>
      <c r="R44" s="29"/>
      <c r="S44"/>
      <c r="T44"/>
    </row>
    <row r="45" spans="1:20" ht="21.75" thickBot="1" thickTop="1">
      <c r="A45" s="5"/>
      <c r="B45" s="186" t="s">
        <v>67</v>
      </c>
      <c r="C45" s="187"/>
      <c r="D45" s="187"/>
      <c r="E45" s="187"/>
      <c r="F45" s="187"/>
      <c r="G45" s="187"/>
      <c r="H45" s="187"/>
      <c r="I45" s="187"/>
      <c r="J45" s="187"/>
      <c r="K45" s="187"/>
      <c r="L45" s="187"/>
      <c r="M45" s="187"/>
      <c r="N45" s="187"/>
      <c r="O45" s="187"/>
      <c r="P45" s="187"/>
      <c r="Q45" s="188"/>
      <c r="R45" s="1"/>
      <c r="S45"/>
      <c r="T45"/>
    </row>
    <row r="46" spans="1:20" ht="21.75" thickBot="1" thickTop="1">
      <c r="A46" s="5"/>
      <c r="B46" s="189" t="s">
        <v>68</v>
      </c>
      <c r="C46" s="190"/>
      <c r="D46" s="190"/>
      <c r="E46" s="190"/>
      <c r="F46" s="190"/>
      <c r="G46" s="190"/>
      <c r="H46" s="190"/>
      <c r="I46" s="190"/>
      <c r="J46" s="190"/>
      <c r="K46" s="190"/>
      <c r="L46" s="190"/>
      <c r="M46" s="190"/>
      <c r="N46" s="190"/>
      <c r="O46" s="190"/>
      <c r="P46" s="190"/>
      <c r="Q46" s="191"/>
      <c r="R46" s="1"/>
      <c r="S46"/>
      <c r="T46"/>
    </row>
    <row r="47" spans="1:20" ht="21" thickTop="1">
      <c r="A47" s="5"/>
      <c r="B47" s="186" t="s">
        <v>69</v>
      </c>
      <c r="C47" s="187"/>
      <c r="D47" s="187"/>
      <c r="E47" s="187"/>
      <c r="F47" s="187"/>
      <c r="G47" s="187"/>
      <c r="H47" s="187"/>
      <c r="I47" s="187"/>
      <c r="J47" s="187"/>
      <c r="K47" s="187"/>
      <c r="L47" s="187"/>
      <c r="M47" s="187"/>
      <c r="N47" s="187"/>
      <c r="O47" s="187"/>
      <c r="P47" s="187"/>
      <c r="Q47" s="188"/>
      <c r="R47" s="1"/>
      <c r="S47"/>
      <c r="T47"/>
    </row>
    <row r="48" spans="1:20" ht="16.5" thickBot="1">
      <c r="A48" s="5"/>
      <c r="B48" s="176" t="s">
        <v>70</v>
      </c>
      <c r="C48" s="177"/>
      <c r="D48" s="177"/>
      <c r="E48" s="177"/>
      <c r="F48" s="177"/>
      <c r="G48" s="177"/>
      <c r="H48" s="177"/>
      <c r="I48" s="177"/>
      <c r="J48" s="177"/>
      <c r="K48" s="177"/>
      <c r="L48" s="177"/>
      <c r="M48" s="177"/>
      <c r="N48" s="177"/>
      <c r="O48" s="177"/>
      <c r="P48" s="177"/>
      <c r="Q48" s="178"/>
      <c r="R48" s="1"/>
      <c r="S48"/>
      <c r="T48"/>
    </row>
    <row r="49" spans="1:20" ht="45.75" thickBot="1" thickTop="1">
      <c r="A49" s="36"/>
      <c r="B49" s="36"/>
      <c r="C49" s="36"/>
      <c r="D49" s="36"/>
      <c r="E49" s="36"/>
      <c r="F49" s="36"/>
      <c r="G49" s="36"/>
      <c r="H49" s="36"/>
      <c r="I49" s="36"/>
      <c r="J49" s="36"/>
      <c r="K49" s="36"/>
      <c r="L49" s="36"/>
      <c r="M49" s="36"/>
      <c r="N49" s="36"/>
      <c r="O49" s="36"/>
      <c r="P49" s="36"/>
      <c r="Q49" s="36"/>
      <c r="R49" s="36"/>
      <c r="S49"/>
      <c r="T49"/>
    </row>
    <row r="50" spans="1:20" ht="33.75" thickTop="1">
      <c r="A50" s="5"/>
      <c r="B50" s="307" t="s">
        <v>277</v>
      </c>
      <c r="C50" s="308"/>
      <c r="D50" s="308"/>
      <c r="E50" s="308"/>
      <c r="F50" s="308"/>
      <c r="G50" s="308"/>
      <c r="H50" s="308"/>
      <c r="I50" s="308"/>
      <c r="J50" s="308"/>
      <c r="K50" s="308"/>
      <c r="L50" s="308"/>
      <c r="M50" s="308"/>
      <c r="N50" s="308"/>
      <c r="O50" s="308"/>
      <c r="P50" s="308"/>
      <c r="Q50" s="309"/>
      <c r="R50" s="5"/>
      <c r="S50"/>
      <c r="T50"/>
    </row>
    <row r="51" spans="1:20" ht="33">
      <c r="A51" s="5"/>
      <c r="B51" s="262" t="s">
        <v>276</v>
      </c>
      <c r="C51" s="263"/>
      <c r="D51" s="263"/>
      <c r="E51" s="263"/>
      <c r="F51" s="263"/>
      <c r="G51" s="263"/>
      <c r="H51" s="263"/>
      <c r="I51" s="263"/>
      <c r="J51" s="263"/>
      <c r="K51" s="263"/>
      <c r="L51" s="263"/>
      <c r="M51" s="263"/>
      <c r="N51" s="263"/>
      <c r="O51" s="263"/>
      <c r="P51" s="263"/>
      <c r="Q51" s="264"/>
      <c r="R51" s="5"/>
      <c r="S51"/>
      <c r="T51"/>
    </row>
    <row r="52" spans="1:20" ht="33.75" thickBot="1">
      <c r="A52" s="5"/>
      <c r="B52" s="277" t="s">
        <v>275</v>
      </c>
      <c r="C52" s="278"/>
      <c r="D52" s="278"/>
      <c r="E52" s="278"/>
      <c r="F52" s="278"/>
      <c r="G52" s="278"/>
      <c r="H52" s="278"/>
      <c r="I52" s="278"/>
      <c r="J52" s="278"/>
      <c r="K52" s="278"/>
      <c r="L52" s="278"/>
      <c r="M52" s="278"/>
      <c r="N52" s="278"/>
      <c r="O52" s="278"/>
      <c r="P52" s="278"/>
      <c r="Q52" s="279"/>
      <c r="R52" s="5"/>
      <c r="S52"/>
      <c r="T52"/>
    </row>
    <row r="53" spans="1:20" ht="24" thickTop="1">
      <c r="A53" s="5"/>
      <c r="B53" s="268" t="s">
        <v>268</v>
      </c>
      <c r="C53" s="269"/>
      <c r="D53" s="269"/>
      <c r="E53" s="269"/>
      <c r="F53" s="269"/>
      <c r="G53" s="269"/>
      <c r="H53" s="269"/>
      <c r="I53" s="269"/>
      <c r="J53" s="148">
        <v>5</v>
      </c>
      <c r="K53" s="304" t="s">
        <v>252</v>
      </c>
      <c r="L53" s="304"/>
      <c r="M53" s="304"/>
      <c r="N53" s="304"/>
      <c r="O53" s="304"/>
      <c r="P53" s="304"/>
      <c r="Q53" s="305"/>
      <c r="R53" s="1"/>
      <c r="S53"/>
      <c r="T53"/>
    </row>
    <row r="54" spans="1:20" ht="24" thickBot="1">
      <c r="A54" s="5"/>
      <c r="B54" s="265" t="s">
        <v>107</v>
      </c>
      <c r="C54" s="266"/>
      <c r="D54" s="266"/>
      <c r="E54" s="266"/>
      <c r="F54" s="266"/>
      <c r="G54" s="266"/>
      <c r="H54" s="266"/>
      <c r="I54" s="266"/>
      <c r="J54" s="266"/>
      <c r="K54" s="266"/>
      <c r="L54" s="266"/>
      <c r="M54" s="266"/>
      <c r="N54" s="266"/>
      <c r="O54" s="266"/>
      <c r="P54" s="266"/>
      <c r="Q54" s="267"/>
      <c r="R54" s="1"/>
      <c r="S54"/>
      <c r="T54"/>
    </row>
    <row r="55" spans="1:20" ht="24.75" thickBot="1" thickTop="1">
      <c r="A55" s="1"/>
      <c r="B55" s="37" t="s">
        <v>1</v>
      </c>
      <c r="C55" s="226" t="e">
        <f>ROUND(X,Rr)</f>
        <v>#DIV/0!</v>
      </c>
      <c r="D55" s="226"/>
      <c r="E55" s="226"/>
      <c r="F55" s="226"/>
      <c r="G55" s="226"/>
      <c r="H55" s="226"/>
      <c r="I55" s="227"/>
      <c r="J55" s="32" t="s">
        <v>243</v>
      </c>
      <c r="K55" s="226" t="e">
        <f>ROUND(Da,Rr)</f>
        <v>#DIV/0!</v>
      </c>
      <c r="L55" s="226"/>
      <c r="M55" s="226"/>
      <c r="N55" s="226"/>
      <c r="O55" s="226"/>
      <c r="P55" s="226"/>
      <c r="Q55" s="261"/>
      <c r="R55" s="4"/>
      <c r="S55"/>
      <c r="T55"/>
    </row>
    <row r="56" spans="1:20" ht="24.75" thickBot="1" thickTop="1">
      <c r="A56" s="1"/>
      <c r="B56" s="37" t="s">
        <v>2</v>
      </c>
      <c r="C56" s="226" t="e">
        <f>ROUND(Y,Rr)</f>
        <v>#DIV/0!</v>
      </c>
      <c r="D56" s="226"/>
      <c r="E56" s="226"/>
      <c r="F56" s="226"/>
      <c r="G56" s="226"/>
      <c r="H56" s="226"/>
      <c r="I56" s="227"/>
      <c r="J56" s="38" t="s">
        <v>244</v>
      </c>
      <c r="K56" s="226" t="e">
        <f>ROUND(Ea,Rr)</f>
        <v>#DIV/0!</v>
      </c>
      <c r="L56" s="226"/>
      <c r="M56" s="226"/>
      <c r="N56" s="226"/>
      <c r="O56" s="226"/>
      <c r="P56" s="226"/>
      <c r="Q56" s="261"/>
      <c r="R56" s="4"/>
      <c r="S56"/>
      <c r="T56"/>
    </row>
    <row r="57" spans="1:20" ht="24.75" thickBot="1" thickTop="1">
      <c r="A57" s="1"/>
      <c r="B57" s="37" t="s">
        <v>3</v>
      </c>
      <c r="C57" s="226" t="e">
        <f>ROUND(Z,Rr)</f>
        <v>#DIV/0!</v>
      </c>
      <c r="D57" s="226"/>
      <c r="E57" s="226"/>
      <c r="F57" s="226"/>
      <c r="G57" s="226"/>
      <c r="H57" s="226"/>
      <c r="I57" s="227"/>
      <c r="J57" s="38" t="s">
        <v>245</v>
      </c>
      <c r="K57" s="226" t="e">
        <f>ROUND(Fa,Rr)</f>
        <v>#DIV/0!</v>
      </c>
      <c r="L57" s="226"/>
      <c r="M57" s="226"/>
      <c r="N57" s="226"/>
      <c r="O57" s="226"/>
      <c r="P57" s="226"/>
      <c r="Q57" s="261"/>
      <c r="R57" s="4"/>
      <c r="S57"/>
      <c r="T57"/>
    </row>
    <row r="58" spans="1:20" ht="24.75" thickBot="1" thickTop="1">
      <c r="A58" s="1"/>
      <c r="B58" s="39" t="s">
        <v>237</v>
      </c>
      <c r="C58" s="258" t="e">
        <f>ROUND(P,Rr)</f>
        <v>#DIV/0!</v>
      </c>
      <c r="D58" s="258"/>
      <c r="E58" s="258"/>
      <c r="F58" s="258"/>
      <c r="G58" s="258"/>
      <c r="H58" s="258"/>
      <c r="I58" s="259"/>
      <c r="J58" s="38" t="s">
        <v>246</v>
      </c>
      <c r="K58" s="226" t="e">
        <f>ROUND(Ga,Rr)</f>
        <v>#DIV/0!</v>
      </c>
      <c r="L58" s="226"/>
      <c r="M58" s="226"/>
      <c r="N58" s="226"/>
      <c r="O58" s="226"/>
      <c r="P58" s="226"/>
      <c r="Q58" s="261"/>
      <c r="R58" s="4"/>
      <c r="S58"/>
      <c r="T58"/>
    </row>
    <row r="59" spans="1:20" ht="24.75" thickBot="1" thickTop="1">
      <c r="A59" s="1"/>
      <c r="B59" s="37" t="s">
        <v>238</v>
      </c>
      <c r="C59" s="226" t="e">
        <f>ROUND(V,Rr)</f>
        <v>#DIV/0!</v>
      </c>
      <c r="D59" s="226"/>
      <c r="E59" s="226"/>
      <c r="F59" s="226"/>
      <c r="G59" s="226"/>
      <c r="H59" s="226"/>
      <c r="I59" s="227"/>
      <c r="J59" s="310" t="s">
        <v>105</v>
      </c>
      <c r="K59" s="311"/>
      <c r="L59" s="226" t="e">
        <f>ROUND(Angle_A,Rr)</f>
        <v>#DIV/0!</v>
      </c>
      <c r="M59" s="226"/>
      <c r="N59" s="226"/>
      <c r="O59" s="226"/>
      <c r="P59" s="226"/>
      <c r="Q59" s="261"/>
      <c r="R59" s="4"/>
      <c r="S59"/>
      <c r="T59"/>
    </row>
    <row r="60" spans="1:20" ht="24.75" thickBot="1" thickTop="1">
      <c r="A60" s="1"/>
      <c r="B60" s="37" t="s">
        <v>239</v>
      </c>
      <c r="C60" s="226" t="e">
        <f>ROUND(S,Rr)</f>
        <v>#DIV/0!</v>
      </c>
      <c r="D60" s="226"/>
      <c r="E60" s="226"/>
      <c r="F60" s="226"/>
      <c r="G60" s="226"/>
      <c r="H60" s="226"/>
      <c r="I60" s="227"/>
      <c r="J60" s="310" t="s">
        <v>117</v>
      </c>
      <c r="K60" s="311"/>
      <c r="L60" s="226" t="e">
        <f>ROUND(Angle_B,Rr)</f>
        <v>#DIV/0!</v>
      </c>
      <c r="M60" s="226"/>
      <c r="N60" s="226"/>
      <c r="O60" s="226"/>
      <c r="P60" s="226"/>
      <c r="Q60" s="261"/>
      <c r="R60" s="4"/>
      <c r="S60"/>
      <c r="T60"/>
    </row>
    <row r="61" spans="1:20" ht="24.75" thickBot="1" thickTop="1">
      <c r="A61" s="1"/>
      <c r="B61" s="37" t="s">
        <v>170</v>
      </c>
      <c r="C61" s="226" t="e">
        <f>ROUND(T,Rr)</f>
        <v>#DIV/0!</v>
      </c>
      <c r="D61" s="226"/>
      <c r="E61" s="226"/>
      <c r="F61" s="226"/>
      <c r="G61" s="226"/>
      <c r="H61" s="226"/>
      <c r="I61" s="227"/>
      <c r="J61" s="38" t="s">
        <v>247</v>
      </c>
      <c r="K61" s="226" t="e">
        <f>ROUND(Ja,Rr)</f>
        <v>#DIV/0!</v>
      </c>
      <c r="L61" s="226"/>
      <c r="M61" s="226"/>
      <c r="N61" s="226"/>
      <c r="O61" s="226"/>
      <c r="P61" s="226"/>
      <c r="Q61" s="261"/>
      <c r="R61" s="4"/>
      <c r="S61"/>
      <c r="T61"/>
    </row>
    <row r="62" spans="1:20" ht="24.75" thickBot="1" thickTop="1">
      <c r="A62" s="1"/>
      <c r="B62" s="39" t="s">
        <v>240</v>
      </c>
      <c r="C62" s="258" t="e">
        <f>ROUND(Q,Rr)</f>
        <v>#DIV/0!</v>
      </c>
      <c r="D62" s="258"/>
      <c r="E62" s="258"/>
      <c r="F62" s="258"/>
      <c r="G62" s="258"/>
      <c r="H62" s="258"/>
      <c r="I62" s="259"/>
      <c r="J62" s="38" t="s">
        <v>248</v>
      </c>
      <c r="K62" s="226" t="e">
        <f>ROUND(Ka,Rr)</f>
        <v>#DIV/0!</v>
      </c>
      <c r="L62" s="226"/>
      <c r="M62" s="226"/>
      <c r="N62" s="226"/>
      <c r="O62" s="226"/>
      <c r="P62" s="226"/>
      <c r="Q62" s="261"/>
      <c r="R62" s="4"/>
      <c r="S62"/>
      <c r="T62"/>
    </row>
    <row r="63" spans="1:20" ht="24.75" thickBot="1" thickTop="1">
      <c r="A63" s="1"/>
      <c r="B63" s="37" t="s">
        <v>241</v>
      </c>
      <c r="C63" s="226" t="e">
        <f>ROUND(U,Rr)</f>
        <v>#DIV/0!</v>
      </c>
      <c r="D63" s="226"/>
      <c r="E63" s="226"/>
      <c r="F63" s="226"/>
      <c r="G63" s="226"/>
      <c r="H63" s="226"/>
      <c r="I63" s="227"/>
      <c r="J63" s="38" t="s">
        <v>249</v>
      </c>
      <c r="K63" s="226" t="e">
        <f>ROUND(La,Rr)</f>
        <v>#DIV/0!</v>
      </c>
      <c r="L63" s="226"/>
      <c r="M63" s="226"/>
      <c r="N63" s="226"/>
      <c r="O63" s="226"/>
      <c r="P63" s="226"/>
      <c r="Q63" s="261"/>
      <c r="R63" s="4"/>
      <c r="S63"/>
      <c r="T63"/>
    </row>
    <row r="64" spans="1:20" ht="24.75" thickBot="1" thickTop="1">
      <c r="A64" s="1"/>
      <c r="B64" s="37" t="s">
        <v>87</v>
      </c>
      <c r="C64" s="226" t="e">
        <f>ROUND(Aa,Rr)</f>
        <v>#DIV/0!</v>
      </c>
      <c r="D64" s="226"/>
      <c r="E64" s="226"/>
      <c r="F64" s="226"/>
      <c r="G64" s="226"/>
      <c r="H64" s="226"/>
      <c r="I64" s="227"/>
      <c r="J64" s="38" t="s">
        <v>250</v>
      </c>
      <c r="K64" s="226" t="e">
        <f>ROUND(Ma,Rr)</f>
        <v>#DIV/0!</v>
      </c>
      <c r="L64" s="226"/>
      <c r="M64" s="226"/>
      <c r="N64" s="226"/>
      <c r="O64" s="226"/>
      <c r="P64" s="226"/>
      <c r="Q64" s="261"/>
      <c r="R64" s="4"/>
      <c r="S64"/>
      <c r="T64"/>
    </row>
    <row r="65" spans="1:20" ht="24.75" thickBot="1" thickTop="1">
      <c r="A65" s="1"/>
      <c r="B65" s="39" t="s">
        <v>89</v>
      </c>
      <c r="C65" s="258" t="e">
        <f>ROUND(Ba,Rr)</f>
        <v>#DIV/0!</v>
      </c>
      <c r="D65" s="258"/>
      <c r="E65" s="258"/>
      <c r="F65" s="258"/>
      <c r="G65" s="258"/>
      <c r="H65" s="258"/>
      <c r="I65" s="259"/>
      <c r="J65" s="38" t="s">
        <v>251</v>
      </c>
      <c r="K65" s="226" t="e">
        <f>ROUND(Na,Rr)</f>
        <v>#DIV/0!</v>
      </c>
      <c r="L65" s="226"/>
      <c r="M65" s="226"/>
      <c r="N65" s="226"/>
      <c r="O65" s="226"/>
      <c r="P65" s="226"/>
      <c r="Q65" s="261"/>
      <c r="R65" s="4"/>
      <c r="S65"/>
      <c r="T65"/>
    </row>
    <row r="66" spans="1:20" ht="24.75" thickBot="1" thickTop="1">
      <c r="A66" s="1"/>
      <c r="B66" s="40" t="s">
        <v>242</v>
      </c>
      <c r="C66" s="214" t="e">
        <f>ROUND(Ca,Rr)</f>
        <v>#DIV/0!</v>
      </c>
      <c r="D66" s="214"/>
      <c r="E66" s="214"/>
      <c r="F66" s="214"/>
      <c r="G66" s="214"/>
      <c r="H66" s="214"/>
      <c r="I66" s="215"/>
      <c r="J66" s="41" t="s">
        <v>135</v>
      </c>
      <c r="K66" s="214" t="e">
        <f>ROUND(Pa,Rr)</f>
        <v>#DIV/0!</v>
      </c>
      <c r="L66" s="214"/>
      <c r="M66" s="214"/>
      <c r="N66" s="214"/>
      <c r="O66" s="214"/>
      <c r="P66" s="214"/>
      <c r="Q66" s="275"/>
      <c r="R66" s="4"/>
      <c r="S66"/>
      <c r="T66"/>
    </row>
    <row r="67" spans="1:20" ht="45.75" thickBot="1" thickTop="1">
      <c r="A67" s="36"/>
      <c r="B67" s="36"/>
      <c r="C67" s="36"/>
      <c r="D67" s="36"/>
      <c r="E67" s="36"/>
      <c r="F67" s="36"/>
      <c r="G67" s="36"/>
      <c r="H67" s="36"/>
      <c r="I67" s="36"/>
      <c r="J67" s="36"/>
      <c r="K67" s="36"/>
      <c r="L67" s="36"/>
      <c r="M67" s="36"/>
      <c r="N67" s="36"/>
      <c r="O67" s="36"/>
      <c r="P67" s="36"/>
      <c r="Q67" s="36"/>
      <c r="R67" s="36"/>
      <c r="S67"/>
      <c r="T67"/>
    </row>
    <row r="68" spans="1:20" ht="24" thickTop="1">
      <c r="A68" s="5"/>
      <c r="B68" s="270" t="s">
        <v>281</v>
      </c>
      <c r="C68" s="271"/>
      <c r="D68" s="271"/>
      <c r="E68" s="271"/>
      <c r="F68" s="271"/>
      <c r="G68" s="271"/>
      <c r="H68" s="271"/>
      <c r="I68" s="271"/>
      <c r="J68" s="271"/>
      <c r="K68" s="271"/>
      <c r="L68" s="271"/>
      <c r="M68" s="271"/>
      <c r="N68" s="271"/>
      <c r="O68" s="271"/>
      <c r="P68" s="272"/>
      <c r="Q68" s="42"/>
      <c r="R68" s="5"/>
      <c r="S68"/>
      <c r="T68"/>
    </row>
    <row r="69" spans="1:20" ht="23.25">
      <c r="A69" s="5"/>
      <c r="B69" s="273" t="s">
        <v>280</v>
      </c>
      <c r="C69" s="253"/>
      <c r="D69" s="253"/>
      <c r="E69" s="253"/>
      <c r="F69" s="253"/>
      <c r="G69" s="253"/>
      <c r="H69" s="253"/>
      <c r="I69" s="253"/>
      <c r="J69" s="253"/>
      <c r="K69" s="253"/>
      <c r="L69" s="253"/>
      <c r="M69" s="253"/>
      <c r="N69" s="253"/>
      <c r="O69" s="253"/>
      <c r="P69" s="274"/>
      <c r="Q69" s="42"/>
      <c r="R69" s="5"/>
      <c r="S69"/>
      <c r="T69"/>
    </row>
    <row r="70" spans="2:20" s="4" customFormat="1" ht="24" thickBot="1">
      <c r="B70" s="43"/>
      <c r="C70" s="44"/>
      <c r="D70" s="314" t="s">
        <v>32</v>
      </c>
      <c r="E70" s="316" t="s">
        <v>33</v>
      </c>
      <c r="F70" s="316"/>
      <c r="G70" s="45"/>
      <c r="H70" s="315" t="s">
        <v>32</v>
      </c>
      <c r="I70" s="251" t="s">
        <v>35</v>
      </c>
      <c r="J70" s="251"/>
      <c r="K70" s="45"/>
      <c r="L70" s="315" t="s">
        <v>32</v>
      </c>
      <c r="M70" s="251" t="s">
        <v>37</v>
      </c>
      <c r="N70" s="251"/>
      <c r="O70" s="46"/>
      <c r="P70" s="47"/>
      <c r="Q70" s="42"/>
      <c r="S70"/>
      <c r="T70"/>
    </row>
    <row r="71" spans="2:20" s="4" customFormat="1" ht="24" thickTop="1">
      <c r="B71" s="43"/>
      <c r="C71" s="44"/>
      <c r="D71" s="314"/>
      <c r="E71" s="252" t="s">
        <v>34</v>
      </c>
      <c r="F71" s="252"/>
      <c r="G71" s="45"/>
      <c r="H71" s="315"/>
      <c r="I71" s="253" t="s">
        <v>36</v>
      </c>
      <c r="J71" s="253"/>
      <c r="K71" s="45"/>
      <c r="L71" s="315"/>
      <c r="M71" s="253" t="s">
        <v>38</v>
      </c>
      <c r="N71" s="253"/>
      <c r="O71" s="46"/>
      <c r="P71" s="47"/>
      <c r="Q71" s="42"/>
      <c r="S71"/>
      <c r="T71"/>
    </row>
    <row r="72" spans="2:20" s="4" customFormat="1" ht="23.25">
      <c r="B72" s="238" t="s">
        <v>162</v>
      </c>
      <c r="C72" s="239"/>
      <c r="D72" s="239"/>
      <c r="E72" s="239"/>
      <c r="F72" s="239"/>
      <c r="G72" s="239"/>
      <c r="H72" s="239"/>
      <c r="I72" s="239"/>
      <c r="J72" s="239"/>
      <c r="K72" s="239"/>
      <c r="L72" s="239"/>
      <c r="M72" s="239"/>
      <c r="N72" s="239"/>
      <c r="O72" s="239"/>
      <c r="P72" s="240"/>
      <c r="Q72" s="42"/>
      <c r="S72"/>
      <c r="T72"/>
    </row>
    <row r="73" spans="1:20" s="4" customFormat="1" ht="23.25">
      <c r="A73" s="5"/>
      <c r="B73" s="235" t="s">
        <v>163</v>
      </c>
      <c r="C73" s="236"/>
      <c r="D73" s="236"/>
      <c r="E73" s="236"/>
      <c r="F73" s="236"/>
      <c r="G73" s="236"/>
      <c r="H73" s="236"/>
      <c r="I73" s="236"/>
      <c r="J73" s="236"/>
      <c r="K73" s="236"/>
      <c r="L73" s="236"/>
      <c r="M73" s="236"/>
      <c r="N73" s="236"/>
      <c r="O73" s="236"/>
      <c r="P73" s="237"/>
      <c r="Q73" s="42"/>
      <c r="S73"/>
      <c r="T73"/>
    </row>
    <row r="74" spans="1:20" s="4" customFormat="1" ht="12.75">
      <c r="A74" s="1"/>
      <c r="B74" s="317" t="s">
        <v>153</v>
      </c>
      <c r="C74" s="318"/>
      <c r="D74" s="318"/>
      <c r="E74" s="318"/>
      <c r="F74" s="318"/>
      <c r="G74" s="318"/>
      <c r="H74" s="318"/>
      <c r="I74" s="318"/>
      <c r="J74" s="318"/>
      <c r="K74" s="318"/>
      <c r="L74" s="318"/>
      <c r="M74" s="318"/>
      <c r="N74" s="318"/>
      <c r="O74" s="318"/>
      <c r="P74" s="48"/>
      <c r="Q74" s="49"/>
      <c r="S74"/>
      <c r="T74"/>
    </row>
    <row r="75" spans="1:20" s="4" customFormat="1" ht="23.25">
      <c r="A75" s="1"/>
      <c r="B75" s="50"/>
      <c r="C75" s="313" t="s">
        <v>110</v>
      </c>
      <c r="D75" s="313"/>
      <c r="E75" s="313"/>
      <c r="F75" s="313"/>
      <c r="G75" s="313"/>
      <c r="H75" s="313"/>
      <c r="I75" s="203" t="e">
        <f>X</f>
        <v>#DIV/0!</v>
      </c>
      <c r="J75" s="203"/>
      <c r="K75" s="203"/>
      <c r="L75" s="203"/>
      <c r="M75" s="203"/>
      <c r="N75" s="203"/>
      <c r="O75" s="203"/>
      <c r="P75" s="204"/>
      <c r="Q75" s="49"/>
      <c r="S75"/>
      <c r="T75"/>
    </row>
    <row r="76" spans="1:20" ht="33">
      <c r="A76" s="1"/>
      <c r="B76" s="51"/>
      <c r="C76" s="313" t="s">
        <v>138</v>
      </c>
      <c r="D76" s="313"/>
      <c r="E76" s="313"/>
      <c r="F76" s="313"/>
      <c r="G76" s="313"/>
      <c r="H76" s="313"/>
      <c r="I76" s="203" t="e">
        <f>Z</f>
        <v>#DIV/0!</v>
      </c>
      <c r="J76" s="203"/>
      <c r="K76" s="203"/>
      <c r="L76" s="203"/>
      <c r="M76" s="203"/>
      <c r="N76" s="203"/>
      <c r="O76" s="203"/>
      <c r="P76" s="204"/>
      <c r="Q76" s="52"/>
      <c r="R76" s="1"/>
      <c r="S76"/>
      <c r="T76"/>
    </row>
    <row r="77" spans="1:20" ht="24" thickBot="1">
      <c r="A77" s="1"/>
      <c r="B77" s="53"/>
      <c r="C77" s="54"/>
      <c r="D77" s="54"/>
      <c r="E77" s="54"/>
      <c r="F77" s="54"/>
      <c r="G77" s="54"/>
      <c r="H77" s="54"/>
      <c r="I77" s="54"/>
      <c r="J77" s="54"/>
      <c r="K77" s="54"/>
      <c r="L77" s="54"/>
      <c r="M77" s="54"/>
      <c r="N77" s="55"/>
      <c r="O77" s="55"/>
      <c r="P77" s="56"/>
      <c r="Q77" s="42"/>
      <c r="R77" s="1"/>
      <c r="S77"/>
      <c r="T77"/>
    </row>
    <row r="78" spans="1:20" ht="33.75" thickTop="1">
      <c r="A78" s="2"/>
      <c r="B78" s="57"/>
      <c r="C78" s="58"/>
      <c r="D78" s="59"/>
      <c r="E78" s="249" t="e">
        <f>Z</f>
        <v>#DIV/0!</v>
      </c>
      <c r="F78" s="249"/>
      <c r="G78" s="249"/>
      <c r="H78" s="249"/>
      <c r="I78" s="249"/>
      <c r="J78" s="249"/>
      <c r="K78" s="249"/>
      <c r="L78" s="60"/>
      <c r="M78" s="60"/>
      <c r="N78" s="60"/>
      <c r="O78" s="59"/>
      <c r="P78" s="61"/>
      <c r="Q78" s="2"/>
      <c r="R78" s="2"/>
      <c r="S78"/>
      <c r="T78"/>
    </row>
    <row r="79" spans="1:20" ht="23.25">
      <c r="A79" s="2"/>
      <c r="B79" s="50"/>
      <c r="C79" s="62"/>
      <c r="D79" s="63"/>
      <c r="E79" s="63"/>
      <c r="F79" s="201" t="e">
        <f>X</f>
        <v>#DIV/0!</v>
      </c>
      <c r="G79" s="201"/>
      <c r="H79" s="201"/>
      <c r="I79" s="201"/>
      <c r="J79" s="201"/>
      <c r="K79" s="201"/>
      <c r="L79" s="64"/>
      <c r="M79" s="64"/>
      <c r="N79" s="64"/>
      <c r="O79" s="64"/>
      <c r="P79" s="48"/>
      <c r="Q79" s="2"/>
      <c r="R79" s="2"/>
      <c r="S79"/>
      <c r="T79"/>
    </row>
    <row r="80" spans="1:20" ht="23.25">
      <c r="A80" s="2"/>
      <c r="B80" s="65"/>
      <c r="C80" s="63"/>
      <c r="D80" s="63"/>
      <c r="E80" s="64"/>
      <c r="F80" s="63"/>
      <c r="G80" s="63"/>
      <c r="H80" s="66"/>
      <c r="I80" s="66"/>
      <c r="J80" s="66"/>
      <c r="K80" s="64"/>
      <c r="L80" s="64"/>
      <c r="M80" s="64"/>
      <c r="N80" s="64"/>
      <c r="O80" s="64"/>
      <c r="P80" s="48"/>
      <c r="Q80" s="2"/>
      <c r="R80" s="2"/>
      <c r="S80"/>
      <c r="T80"/>
    </row>
    <row r="81" spans="1:20" ht="23.25">
      <c r="A81" s="5"/>
      <c r="B81" s="65"/>
      <c r="C81" s="63"/>
      <c r="D81" s="63"/>
      <c r="E81" s="64"/>
      <c r="F81" s="257" t="s">
        <v>39</v>
      </c>
      <c r="G81" s="257"/>
      <c r="H81" s="257"/>
      <c r="I81" s="254" t="e">
        <f>(2*M*X*Z-A*Z*(X^2)-K*X*(Z^2))/(2*B)</f>
        <v>#DIV/0!</v>
      </c>
      <c r="J81" s="254"/>
      <c r="K81" s="254"/>
      <c r="L81" s="254"/>
      <c r="M81" s="254"/>
      <c r="N81" s="254"/>
      <c r="O81" s="254"/>
      <c r="P81" s="48"/>
      <c r="Q81" s="2"/>
      <c r="R81" s="1"/>
      <c r="S81"/>
      <c r="T81"/>
    </row>
    <row r="82" spans="1:20" ht="23.25">
      <c r="A82" s="5"/>
      <c r="B82" s="65"/>
      <c r="C82" s="63"/>
      <c r="D82" s="63"/>
      <c r="E82" s="63"/>
      <c r="F82" s="67"/>
      <c r="G82" s="68" t="s">
        <v>34</v>
      </c>
      <c r="H82" s="69"/>
      <c r="I82" s="64"/>
      <c r="J82" s="64"/>
      <c r="K82" s="64"/>
      <c r="L82" s="64"/>
      <c r="M82" s="64"/>
      <c r="N82" s="64"/>
      <c r="O82" s="64"/>
      <c r="P82" s="48"/>
      <c r="Q82" s="2"/>
      <c r="R82" s="70"/>
      <c r="S82"/>
      <c r="T82"/>
    </row>
    <row r="83" spans="1:20" ht="23.25">
      <c r="A83" s="4"/>
      <c r="B83" s="65"/>
      <c r="C83" s="63"/>
      <c r="D83" s="62"/>
      <c r="E83" s="64"/>
      <c r="F83" s="212">
        <v>0</v>
      </c>
      <c r="G83" s="212"/>
      <c r="H83" s="212"/>
      <c r="I83" s="212"/>
      <c r="J83" s="212"/>
      <c r="K83" s="212"/>
      <c r="L83" s="64"/>
      <c r="M83" s="64"/>
      <c r="N83" s="64"/>
      <c r="O83" s="64"/>
      <c r="P83" s="48"/>
      <c r="Q83" s="2"/>
      <c r="R83" s="2"/>
      <c r="S83"/>
      <c r="T83"/>
    </row>
    <row r="84" spans="1:20" ht="23.25">
      <c r="A84" s="4"/>
      <c r="B84" s="65"/>
      <c r="C84" s="63"/>
      <c r="D84" s="62"/>
      <c r="E84" s="236">
        <v>0</v>
      </c>
      <c r="F84" s="236"/>
      <c r="G84" s="236"/>
      <c r="H84" s="236"/>
      <c r="I84" s="236"/>
      <c r="J84" s="236"/>
      <c r="K84" s="236"/>
      <c r="L84" s="64"/>
      <c r="M84" s="64"/>
      <c r="N84" s="64"/>
      <c r="O84" s="64"/>
      <c r="P84" s="48"/>
      <c r="Q84" s="2"/>
      <c r="R84" s="2"/>
      <c r="S84"/>
      <c r="T84"/>
    </row>
    <row r="85" spans="1:20" ht="21" thickBot="1">
      <c r="A85" s="4"/>
      <c r="B85" s="222" t="s">
        <v>255</v>
      </c>
      <c r="C85" s="223"/>
      <c r="D85" s="223"/>
      <c r="E85" s="223"/>
      <c r="F85" s="223"/>
      <c r="G85" s="223"/>
      <c r="H85" s="223"/>
      <c r="I85" s="223"/>
      <c r="J85" s="223"/>
      <c r="K85" s="223"/>
      <c r="L85" s="223"/>
      <c r="M85" s="223"/>
      <c r="N85" s="223"/>
      <c r="O85" s="223"/>
      <c r="P85" s="224"/>
      <c r="Q85" s="2"/>
      <c r="R85" s="2"/>
      <c r="S85"/>
      <c r="T85"/>
    </row>
    <row r="86" spans="1:20" ht="21" thickTop="1">
      <c r="A86" s="4"/>
      <c r="B86" s="57"/>
      <c r="C86" s="58"/>
      <c r="D86" s="58"/>
      <c r="E86" s="58"/>
      <c r="F86" s="58"/>
      <c r="G86" s="58"/>
      <c r="H86" s="71"/>
      <c r="I86" s="72" t="s">
        <v>46</v>
      </c>
      <c r="J86" s="255">
        <f>M</f>
        <v>0</v>
      </c>
      <c r="K86" s="255"/>
      <c r="L86" s="255"/>
      <c r="M86" s="255"/>
      <c r="N86" s="255"/>
      <c r="O86" s="255"/>
      <c r="P86" s="256"/>
      <c r="Q86" s="2"/>
      <c r="R86" s="2"/>
      <c r="S86"/>
      <c r="T86"/>
    </row>
    <row r="87" spans="1:20" ht="21" thickBot="1">
      <c r="A87" s="4"/>
      <c r="B87" s="312" t="s">
        <v>2</v>
      </c>
      <c r="C87" s="207" t="s">
        <v>33</v>
      </c>
      <c r="D87" s="207"/>
      <c r="E87" s="231" t="s">
        <v>48</v>
      </c>
      <c r="F87" s="231"/>
      <c r="G87" s="231"/>
      <c r="H87" s="232"/>
      <c r="I87" s="73" t="s">
        <v>45</v>
      </c>
      <c r="J87" s="233">
        <f>A</f>
        <v>0</v>
      </c>
      <c r="K87" s="233"/>
      <c r="L87" s="233"/>
      <c r="M87" s="233"/>
      <c r="N87" s="233"/>
      <c r="O87" s="233"/>
      <c r="P87" s="234"/>
      <c r="Q87" s="2"/>
      <c r="R87" s="2"/>
      <c r="S87"/>
      <c r="T87"/>
    </row>
    <row r="88" spans="1:20" ht="21.75" thickBot="1" thickTop="1">
      <c r="A88" s="4"/>
      <c r="B88" s="312"/>
      <c r="C88" s="206" t="s">
        <v>34</v>
      </c>
      <c r="D88" s="206"/>
      <c r="E88" s="231" t="s">
        <v>49</v>
      </c>
      <c r="F88" s="231"/>
      <c r="G88" s="231"/>
      <c r="H88" s="232"/>
      <c r="I88" s="74" t="s">
        <v>65</v>
      </c>
      <c r="J88" s="243">
        <f>K</f>
        <v>0</v>
      </c>
      <c r="K88" s="243"/>
      <c r="L88" s="243"/>
      <c r="M88" s="243"/>
      <c r="N88" s="243"/>
      <c r="O88" s="243"/>
      <c r="P88" s="244"/>
      <c r="Q88" s="2"/>
      <c r="R88" s="2"/>
      <c r="S88"/>
      <c r="T88"/>
    </row>
    <row r="89" spans="1:20" ht="21.75" thickBot="1" thickTop="1">
      <c r="A89" s="4"/>
      <c r="B89" s="75"/>
      <c r="C89" s="76"/>
      <c r="D89" s="76"/>
      <c r="E89" s="208" t="s">
        <v>50</v>
      </c>
      <c r="F89" s="208"/>
      <c r="G89" s="208"/>
      <c r="H89" s="209"/>
      <c r="I89" s="74" t="s">
        <v>47</v>
      </c>
      <c r="J89" s="197">
        <f>B</f>
        <v>0</v>
      </c>
      <c r="K89" s="197"/>
      <c r="L89" s="197"/>
      <c r="M89" s="197"/>
      <c r="N89" s="197"/>
      <c r="O89" s="197"/>
      <c r="P89" s="248"/>
      <c r="Q89" s="2"/>
      <c r="R89" s="4"/>
      <c r="S89"/>
      <c r="T89"/>
    </row>
    <row r="90" spans="1:20" ht="33.75" thickTop="1">
      <c r="A90" s="2"/>
      <c r="B90" s="57"/>
      <c r="C90" s="58"/>
      <c r="D90" s="59"/>
      <c r="E90" s="249" t="e">
        <f>Z</f>
        <v>#DIV/0!</v>
      </c>
      <c r="F90" s="249"/>
      <c r="G90" s="249"/>
      <c r="H90" s="249"/>
      <c r="I90" s="249"/>
      <c r="J90" s="249"/>
      <c r="K90" s="249"/>
      <c r="L90" s="60"/>
      <c r="M90" s="60"/>
      <c r="N90" s="60"/>
      <c r="O90" s="59"/>
      <c r="P90" s="61"/>
      <c r="Q90" s="70"/>
      <c r="R90" s="2"/>
      <c r="S90"/>
      <c r="T90"/>
    </row>
    <row r="91" spans="1:20" ht="23.25">
      <c r="A91" s="2"/>
      <c r="B91" s="50"/>
      <c r="C91" s="62"/>
      <c r="D91" s="63"/>
      <c r="E91" s="63"/>
      <c r="F91" s="201" t="e">
        <f>X</f>
        <v>#DIV/0!</v>
      </c>
      <c r="G91" s="201"/>
      <c r="H91" s="201"/>
      <c r="I91" s="201"/>
      <c r="J91" s="201"/>
      <c r="K91" s="201"/>
      <c r="L91" s="64"/>
      <c r="M91" s="64"/>
      <c r="N91" s="64"/>
      <c r="O91" s="64"/>
      <c r="P91" s="48"/>
      <c r="Q91" s="70"/>
      <c r="R91" s="2"/>
      <c r="S91"/>
      <c r="T91"/>
    </row>
    <row r="92" spans="1:20" ht="23.25">
      <c r="A92" s="2"/>
      <c r="B92" s="65"/>
      <c r="C92" s="63"/>
      <c r="D92" s="63"/>
      <c r="E92" s="64"/>
      <c r="F92" s="63"/>
      <c r="G92" s="63"/>
      <c r="H92" s="66"/>
      <c r="I92" s="66"/>
      <c r="J92" s="66"/>
      <c r="K92" s="64"/>
      <c r="L92" s="64"/>
      <c r="M92" s="64"/>
      <c r="N92" s="64"/>
      <c r="O92" s="64"/>
      <c r="P92" s="48"/>
      <c r="Q92" s="70"/>
      <c r="R92" s="2"/>
      <c r="S92"/>
      <c r="T92"/>
    </row>
    <row r="93" spans="1:20" ht="23.25">
      <c r="A93" s="2"/>
      <c r="B93" s="65"/>
      <c r="C93" s="63"/>
      <c r="D93" s="63"/>
      <c r="E93" s="64"/>
      <c r="F93" s="257" t="s">
        <v>40</v>
      </c>
      <c r="G93" s="257"/>
      <c r="H93" s="257"/>
      <c r="I93" s="254" t="e">
        <f>(2*N*X*Z-D*Z*(X^2)-F*X*(Z^2))/(2*E)</f>
        <v>#DIV/0!</v>
      </c>
      <c r="J93" s="254"/>
      <c r="K93" s="254"/>
      <c r="L93" s="254"/>
      <c r="M93" s="254"/>
      <c r="N93" s="254"/>
      <c r="O93" s="254"/>
      <c r="P93" s="48"/>
      <c r="Q93" s="70"/>
      <c r="R93" s="2"/>
      <c r="S93"/>
      <c r="T93"/>
    </row>
    <row r="94" spans="1:20" ht="23.25">
      <c r="A94" s="2"/>
      <c r="B94" s="65"/>
      <c r="C94" s="63"/>
      <c r="D94" s="63"/>
      <c r="E94" s="63"/>
      <c r="F94" s="67"/>
      <c r="G94" s="68" t="s">
        <v>36</v>
      </c>
      <c r="H94" s="69"/>
      <c r="I94" s="64"/>
      <c r="J94" s="64"/>
      <c r="K94" s="64"/>
      <c r="L94" s="64"/>
      <c r="M94" s="64"/>
      <c r="N94" s="64"/>
      <c r="O94" s="64"/>
      <c r="P94" s="48"/>
      <c r="Q94" s="70"/>
      <c r="R94" s="2"/>
      <c r="S94"/>
      <c r="T94"/>
    </row>
    <row r="95" spans="1:20" ht="23.25">
      <c r="A95" s="2"/>
      <c r="B95" s="65"/>
      <c r="C95" s="63"/>
      <c r="D95" s="62"/>
      <c r="E95" s="64"/>
      <c r="F95" s="212">
        <v>0</v>
      </c>
      <c r="G95" s="212"/>
      <c r="H95" s="212"/>
      <c r="I95" s="212"/>
      <c r="J95" s="212"/>
      <c r="K95" s="212"/>
      <c r="L95" s="64"/>
      <c r="M95" s="64"/>
      <c r="N95" s="64"/>
      <c r="O95" s="64"/>
      <c r="P95" s="48"/>
      <c r="Q95" s="70"/>
      <c r="R95" s="2"/>
      <c r="S95"/>
      <c r="T95"/>
    </row>
    <row r="96" spans="1:20" ht="23.25">
      <c r="A96" s="1"/>
      <c r="B96" s="65"/>
      <c r="C96" s="63"/>
      <c r="D96" s="62"/>
      <c r="E96" s="236">
        <v>0</v>
      </c>
      <c r="F96" s="236"/>
      <c r="G96" s="236"/>
      <c r="H96" s="236"/>
      <c r="I96" s="236"/>
      <c r="J96" s="236"/>
      <c r="K96" s="236"/>
      <c r="L96" s="64"/>
      <c r="M96" s="64"/>
      <c r="N96" s="64"/>
      <c r="O96" s="64"/>
      <c r="P96" s="48"/>
      <c r="Q96" s="70"/>
      <c r="R96" s="70"/>
      <c r="S96"/>
      <c r="T96"/>
    </row>
    <row r="97" spans="1:20" ht="24" thickBot="1">
      <c r="A97" s="77"/>
      <c r="B97" s="222" t="s">
        <v>43</v>
      </c>
      <c r="C97" s="223"/>
      <c r="D97" s="223"/>
      <c r="E97" s="223"/>
      <c r="F97" s="223"/>
      <c r="G97" s="223"/>
      <c r="H97" s="223"/>
      <c r="I97" s="223"/>
      <c r="J97" s="223"/>
      <c r="K97" s="223"/>
      <c r="L97" s="223"/>
      <c r="M97" s="223"/>
      <c r="N97" s="223"/>
      <c r="O97" s="223"/>
      <c r="P97" s="224"/>
      <c r="Q97" s="1"/>
      <c r="R97" s="70"/>
      <c r="S97"/>
      <c r="T97"/>
    </row>
    <row r="98" spans="1:20" ht="24" thickTop="1">
      <c r="A98" s="77"/>
      <c r="B98" s="78"/>
      <c r="C98" s="58"/>
      <c r="D98" s="58"/>
      <c r="E98" s="58"/>
      <c r="F98" s="58"/>
      <c r="G98" s="58"/>
      <c r="H98" s="58"/>
      <c r="I98" s="79" t="s">
        <v>19</v>
      </c>
      <c r="J98" s="255">
        <f>N</f>
        <v>0</v>
      </c>
      <c r="K98" s="255"/>
      <c r="L98" s="255"/>
      <c r="M98" s="255"/>
      <c r="N98" s="255"/>
      <c r="O98" s="255"/>
      <c r="P98" s="256"/>
      <c r="Q98" s="1"/>
      <c r="R98" s="70"/>
      <c r="S98"/>
      <c r="T98"/>
    </row>
    <row r="99" spans="1:20" ht="24" thickBot="1">
      <c r="A99" s="1"/>
      <c r="B99" s="202" t="s">
        <v>32</v>
      </c>
      <c r="C99" s="205" t="s">
        <v>35</v>
      </c>
      <c r="D99" s="205"/>
      <c r="E99" s="231" t="s">
        <v>48</v>
      </c>
      <c r="F99" s="231"/>
      <c r="G99" s="231"/>
      <c r="H99" s="232"/>
      <c r="I99" s="73" t="s">
        <v>16</v>
      </c>
      <c r="J99" s="233">
        <f>D</f>
        <v>0</v>
      </c>
      <c r="K99" s="233"/>
      <c r="L99" s="233"/>
      <c r="M99" s="233"/>
      <c r="N99" s="233"/>
      <c r="O99" s="233"/>
      <c r="P99" s="234"/>
      <c r="Q99" s="1"/>
      <c r="R99" s="70"/>
      <c r="S99"/>
      <c r="T99"/>
    </row>
    <row r="100" spans="1:20" ht="24" thickTop="1">
      <c r="A100" s="1"/>
      <c r="B100" s="202"/>
      <c r="C100" s="206" t="s">
        <v>36</v>
      </c>
      <c r="D100" s="206"/>
      <c r="E100" s="231" t="s">
        <v>49</v>
      </c>
      <c r="F100" s="231"/>
      <c r="G100" s="231"/>
      <c r="H100" s="232"/>
      <c r="I100" s="80" t="s">
        <v>18</v>
      </c>
      <c r="J100" s="210">
        <f>F</f>
        <v>0</v>
      </c>
      <c r="K100" s="210"/>
      <c r="L100" s="210"/>
      <c r="M100" s="210"/>
      <c r="N100" s="210"/>
      <c r="O100" s="210"/>
      <c r="P100" s="211"/>
      <c r="Q100" s="1"/>
      <c r="R100" s="70"/>
      <c r="S100"/>
      <c r="T100"/>
    </row>
    <row r="101" spans="1:20" ht="21" thickBot="1">
      <c r="A101" s="2"/>
      <c r="B101" s="81"/>
      <c r="C101" s="82"/>
      <c r="D101" s="82"/>
      <c r="E101" s="208" t="s">
        <v>50</v>
      </c>
      <c r="F101" s="208"/>
      <c r="G101" s="208"/>
      <c r="H101" s="209"/>
      <c r="I101" s="83" t="s">
        <v>17</v>
      </c>
      <c r="J101" s="243">
        <f>E</f>
        <v>0</v>
      </c>
      <c r="K101" s="243"/>
      <c r="L101" s="243"/>
      <c r="M101" s="243"/>
      <c r="N101" s="243"/>
      <c r="O101" s="243"/>
      <c r="P101" s="244"/>
      <c r="Q101" s="1"/>
      <c r="R101" s="84"/>
      <c r="S101"/>
      <c r="T101"/>
    </row>
    <row r="102" spans="1:20" ht="33.75" thickTop="1">
      <c r="A102" s="1"/>
      <c r="B102" s="57"/>
      <c r="C102" s="58"/>
      <c r="D102" s="59"/>
      <c r="E102" s="249" t="e">
        <f>Z</f>
        <v>#DIV/0!</v>
      </c>
      <c r="F102" s="249"/>
      <c r="G102" s="249"/>
      <c r="H102" s="249"/>
      <c r="I102" s="249"/>
      <c r="J102" s="249"/>
      <c r="K102" s="249"/>
      <c r="L102" s="60"/>
      <c r="M102" s="60"/>
      <c r="N102" s="60"/>
      <c r="O102" s="59"/>
      <c r="P102" s="61"/>
      <c r="Q102" s="1"/>
      <c r="R102" s="1"/>
      <c r="S102"/>
      <c r="T102"/>
    </row>
    <row r="103" spans="1:20" ht="23.25">
      <c r="A103" s="1"/>
      <c r="B103" s="50"/>
      <c r="C103" s="62"/>
      <c r="D103" s="63"/>
      <c r="E103" s="63"/>
      <c r="F103" s="201" t="e">
        <f>X</f>
        <v>#DIV/0!</v>
      </c>
      <c r="G103" s="201"/>
      <c r="H103" s="201"/>
      <c r="I103" s="201"/>
      <c r="J103" s="201"/>
      <c r="K103" s="201"/>
      <c r="L103" s="64"/>
      <c r="M103" s="64"/>
      <c r="N103" s="64"/>
      <c r="O103" s="64"/>
      <c r="P103" s="48"/>
      <c r="Q103" s="1"/>
      <c r="R103" s="1"/>
      <c r="S103"/>
      <c r="T103"/>
    </row>
    <row r="104" spans="1:20" ht="23.25">
      <c r="A104" s="1"/>
      <c r="B104" s="65"/>
      <c r="C104" s="63"/>
      <c r="D104" s="63"/>
      <c r="E104" s="64"/>
      <c r="F104" s="63"/>
      <c r="G104" s="63"/>
      <c r="H104" s="66"/>
      <c r="I104" s="66"/>
      <c r="J104" s="66"/>
      <c r="K104" s="64"/>
      <c r="L104" s="64"/>
      <c r="M104" s="64"/>
      <c r="N104" s="64"/>
      <c r="O104" s="64"/>
      <c r="P104" s="48"/>
      <c r="Q104" s="1"/>
      <c r="R104" s="1"/>
      <c r="S104"/>
      <c r="T104"/>
    </row>
    <row r="105" spans="1:20" ht="23.25">
      <c r="A105" s="1"/>
      <c r="B105" s="65"/>
      <c r="C105" s="63"/>
      <c r="D105" s="63"/>
      <c r="E105" s="64"/>
      <c r="F105" s="257" t="s">
        <v>41</v>
      </c>
      <c r="G105" s="257"/>
      <c r="H105" s="257"/>
      <c r="I105" s="254" t="e">
        <f>(2*W*X*Z-G*Z*(X^2)-J*X*(Z^2))/(2*H)</f>
        <v>#DIV/0!</v>
      </c>
      <c r="J105" s="254"/>
      <c r="K105" s="254"/>
      <c r="L105" s="254"/>
      <c r="M105" s="254"/>
      <c r="N105" s="254"/>
      <c r="O105" s="254"/>
      <c r="P105" s="48"/>
      <c r="Q105" s="1"/>
      <c r="R105" s="1"/>
      <c r="S105"/>
      <c r="T105"/>
    </row>
    <row r="106" spans="1:20" ht="23.25">
      <c r="A106" s="1"/>
      <c r="B106" s="65"/>
      <c r="C106" s="63"/>
      <c r="D106" s="63"/>
      <c r="E106" s="63"/>
      <c r="F106" s="67"/>
      <c r="G106" s="68" t="s">
        <v>38</v>
      </c>
      <c r="H106" s="69"/>
      <c r="I106" s="64"/>
      <c r="J106" s="64"/>
      <c r="K106" s="64"/>
      <c r="L106" s="64"/>
      <c r="M106" s="64"/>
      <c r="N106" s="64"/>
      <c r="O106" s="64"/>
      <c r="P106" s="48"/>
      <c r="Q106" s="1"/>
      <c r="R106" s="1"/>
      <c r="S106"/>
      <c r="T106"/>
    </row>
    <row r="107" spans="1:20" ht="23.25">
      <c r="A107" s="1"/>
      <c r="B107" s="65"/>
      <c r="C107" s="63"/>
      <c r="D107" s="62"/>
      <c r="E107" s="64"/>
      <c r="F107" s="212">
        <v>0</v>
      </c>
      <c r="G107" s="212"/>
      <c r="H107" s="212"/>
      <c r="I107" s="212"/>
      <c r="J107" s="212"/>
      <c r="K107" s="212"/>
      <c r="L107" s="64"/>
      <c r="M107" s="64"/>
      <c r="N107" s="64"/>
      <c r="O107" s="64"/>
      <c r="P107" s="48"/>
      <c r="Q107" s="1"/>
      <c r="R107" s="1"/>
      <c r="S107"/>
      <c r="T107"/>
    </row>
    <row r="108" spans="1:20" ht="23.25">
      <c r="A108" s="1"/>
      <c r="B108" s="65"/>
      <c r="C108" s="63"/>
      <c r="D108" s="62"/>
      <c r="E108" s="236">
        <v>0</v>
      </c>
      <c r="F108" s="236"/>
      <c r="G108" s="236"/>
      <c r="H108" s="236"/>
      <c r="I108" s="236"/>
      <c r="J108" s="236"/>
      <c r="K108" s="236"/>
      <c r="L108" s="64"/>
      <c r="M108" s="64"/>
      <c r="N108" s="64"/>
      <c r="O108" s="64"/>
      <c r="P108" s="48"/>
      <c r="Q108" s="1"/>
      <c r="R108" s="1"/>
      <c r="S108"/>
      <c r="T108"/>
    </row>
    <row r="109" spans="1:20" ht="21" thickBot="1">
      <c r="A109" s="5"/>
      <c r="B109" s="222" t="s">
        <v>44</v>
      </c>
      <c r="C109" s="223"/>
      <c r="D109" s="223"/>
      <c r="E109" s="223"/>
      <c r="F109" s="223"/>
      <c r="G109" s="223"/>
      <c r="H109" s="223"/>
      <c r="I109" s="223"/>
      <c r="J109" s="223"/>
      <c r="K109" s="223"/>
      <c r="L109" s="223"/>
      <c r="M109" s="223"/>
      <c r="N109" s="223"/>
      <c r="O109" s="223"/>
      <c r="P109" s="224"/>
      <c r="Q109" s="1"/>
      <c r="R109" s="1"/>
      <c r="S109"/>
      <c r="T109"/>
    </row>
    <row r="110" spans="1:20" ht="21" thickTop="1">
      <c r="A110" s="5"/>
      <c r="B110" s="78"/>
      <c r="C110" s="58"/>
      <c r="D110" s="58"/>
      <c r="E110" s="58"/>
      <c r="F110" s="58"/>
      <c r="G110" s="58"/>
      <c r="H110" s="58"/>
      <c r="I110" s="79" t="s">
        <v>51</v>
      </c>
      <c r="J110" s="255">
        <f>W</f>
        <v>0</v>
      </c>
      <c r="K110" s="255"/>
      <c r="L110" s="255"/>
      <c r="M110" s="255"/>
      <c r="N110" s="255"/>
      <c r="O110" s="255"/>
      <c r="P110" s="256"/>
      <c r="Q110" s="1"/>
      <c r="R110" s="1"/>
      <c r="S110"/>
      <c r="T110"/>
    </row>
    <row r="111" spans="1:20" ht="21" thickBot="1">
      <c r="A111" s="5"/>
      <c r="B111" s="202" t="s">
        <v>32</v>
      </c>
      <c r="C111" s="205" t="s">
        <v>37</v>
      </c>
      <c r="D111" s="205"/>
      <c r="E111" s="231" t="s">
        <v>48</v>
      </c>
      <c r="F111" s="231"/>
      <c r="G111" s="231"/>
      <c r="H111" s="232"/>
      <c r="I111" s="73" t="s">
        <v>52</v>
      </c>
      <c r="J111" s="233">
        <f>G</f>
        <v>0</v>
      </c>
      <c r="K111" s="233"/>
      <c r="L111" s="233"/>
      <c r="M111" s="233"/>
      <c r="N111" s="233"/>
      <c r="O111" s="233"/>
      <c r="P111" s="234"/>
      <c r="Q111" s="1"/>
      <c r="R111" s="1"/>
      <c r="S111"/>
      <c r="T111"/>
    </row>
    <row r="112" spans="1:20" ht="21" thickTop="1">
      <c r="A112" s="1"/>
      <c r="B112" s="202"/>
      <c r="C112" s="206" t="s">
        <v>38</v>
      </c>
      <c r="D112" s="206"/>
      <c r="E112" s="231" t="s">
        <v>49</v>
      </c>
      <c r="F112" s="231"/>
      <c r="G112" s="231"/>
      <c r="H112" s="232"/>
      <c r="I112" s="80" t="s">
        <v>53</v>
      </c>
      <c r="J112" s="210">
        <f>J</f>
        <v>0</v>
      </c>
      <c r="K112" s="210"/>
      <c r="L112" s="210"/>
      <c r="M112" s="210"/>
      <c r="N112" s="210"/>
      <c r="O112" s="210"/>
      <c r="P112" s="211"/>
      <c r="Q112" s="1"/>
      <c r="R112" s="1"/>
      <c r="S112"/>
      <c r="T112"/>
    </row>
    <row r="113" spans="1:20" ht="21" thickBot="1">
      <c r="A113" s="2"/>
      <c r="B113" s="65"/>
      <c r="C113" s="63"/>
      <c r="D113" s="63"/>
      <c r="E113" s="231" t="s">
        <v>50</v>
      </c>
      <c r="F113" s="231"/>
      <c r="G113" s="231"/>
      <c r="H113" s="232"/>
      <c r="I113" s="85" t="s">
        <v>64</v>
      </c>
      <c r="J113" s="210">
        <f>H</f>
        <v>0</v>
      </c>
      <c r="K113" s="210"/>
      <c r="L113" s="210"/>
      <c r="M113" s="210"/>
      <c r="N113" s="210"/>
      <c r="O113" s="210"/>
      <c r="P113" s="211"/>
      <c r="Q113" s="1"/>
      <c r="R113" s="2"/>
      <c r="S113"/>
      <c r="T113"/>
    </row>
    <row r="114" spans="1:20" ht="24" thickTop="1">
      <c r="A114" s="2"/>
      <c r="B114" s="270" t="s">
        <v>108</v>
      </c>
      <c r="C114" s="271"/>
      <c r="D114" s="271"/>
      <c r="E114" s="271"/>
      <c r="F114" s="271"/>
      <c r="G114" s="271"/>
      <c r="H114" s="271"/>
      <c r="I114" s="271"/>
      <c r="J114" s="271"/>
      <c r="K114" s="271"/>
      <c r="L114" s="271"/>
      <c r="M114" s="271"/>
      <c r="N114" s="271"/>
      <c r="O114" s="271"/>
      <c r="P114" s="272"/>
      <c r="Q114" s="42"/>
      <c r="R114" s="4"/>
      <c r="S114"/>
      <c r="T114"/>
    </row>
    <row r="115" spans="1:20" ht="23.25">
      <c r="A115" s="2"/>
      <c r="B115" s="273" t="s">
        <v>164</v>
      </c>
      <c r="C115" s="253"/>
      <c r="D115" s="253"/>
      <c r="E115" s="253"/>
      <c r="F115" s="253"/>
      <c r="G115" s="253"/>
      <c r="H115" s="253"/>
      <c r="I115" s="253"/>
      <c r="J115" s="253"/>
      <c r="K115" s="253"/>
      <c r="L115" s="253"/>
      <c r="M115" s="253"/>
      <c r="N115" s="253"/>
      <c r="O115" s="253"/>
      <c r="P115" s="274"/>
      <c r="Q115" s="42"/>
      <c r="R115" s="4"/>
      <c r="S115"/>
      <c r="T115"/>
    </row>
    <row r="116" spans="1:20" ht="24" thickBot="1">
      <c r="A116" s="4"/>
      <c r="B116" s="43"/>
      <c r="C116" s="44"/>
      <c r="D116" s="314" t="s">
        <v>56</v>
      </c>
      <c r="E116" s="316" t="s">
        <v>75</v>
      </c>
      <c r="F116" s="316"/>
      <c r="G116" s="45"/>
      <c r="H116" s="315" t="s">
        <v>56</v>
      </c>
      <c r="I116" s="251" t="s">
        <v>72</v>
      </c>
      <c r="J116" s="251"/>
      <c r="K116" s="45"/>
      <c r="L116" s="315" t="s">
        <v>56</v>
      </c>
      <c r="M116" s="251" t="s">
        <v>74</v>
      </c>
      <c r="N116" s="251"/>
      <c r="O116" s="46"/>
      <c r="P116" s="47"/>
      <c r="Q116" s="42"/>
      <c r="R116" s="4"/>
      <c r="S116"/>
      <c r="T116"/>
    </row>
    <row r="117" spans="1:20" ht="24" thickTop="1">
      <c r="A117" s="4"/>
      <c r="B117" s="43"/>
      <c r="C117" s="44"/>
      <c r="D117" s="314"/>
      <c r="E117" s="252" t="s">
        <v>71</v>
      </c>
      <c r="F117" s="252"/>
      <c r="G117" s="45"/>
      <c r="H117" s="315"/>
      <c r="I117" s="253" t="s">
        <v>73</v>
      </c>
      <c r="J117" s="253"/>
      <c r="K117" s="45"/>
      <c r="L117" s="315"/>
      <c r="M117" s="253" t="s">
        <v>139</v>
      </c>
      <c r="N117" s="253"/>
      <c r="O117" s="46"/>
      <c r="P117" s="47"/>
      <c r="Q117" s="42"/>
      <c r="R117" s="4"/>
      <c r="S117"/>
      <c r="T117"/>
    </row>
    <row r="118" spans="1:20" ht="23.25">
      <c r="A118" s="4"/>
      <c r="B118" s="238" t="s">
        <v>162</v>
      </c>
      <c r="C118" s="239"/>
      <c r="D118" s="239"/>
      <c r="E118" s="239"/>
      <c r="F118" s="239"/>
      <c r="G118" s="239"/>
      <c r="H118" s="239"/>
      <c r="I118" s="239"/>
      <c r="J118" s="239"/>
      <c r="K118" s="239"/>
      <c r="L118" s="239"/>
      <c r="M118" s="239"/>
      <c r="N118" s="239"/>
      <c r="O118" s="239"/>
      <c r="P118" s="240"/>
      <c r="Q118" s="42"/>
      <c r="R118" s="4"/>
      <c r="S118"/>
      <c r="T118"/>
    </row>
    <row r="119" spans="1:20" ht="23.25">
      <c r="A119" s="5"/>
      <c r="B119" s="235" t="s">
        <v>163</v>
      </c>
      <c r="C119" s="236"/>
      <c r="D119" s="236"/>
      <c r="E119" s="236"/>
      <c r="F119" s="236"/>
      <c r="G119" s="236"/>
      <c r="H119" s="236"/>
      <c r="I119" s="236"/>
      <c r="J119" s="236"/>
      <c r="K119" s="236"/>
      <c r="L119" s="236"/>
      <c r="M119" s="236"/>
      <c r="N119" s="236"/>
      <c r="O119" s="236"/>
      <c r="P119" s="237"/>
      <c r="Q119" s="42"/>
      <c r="R119" s="1"/>
      <c r="S119"/>
      <c r="T119"/>
    </row>
    <row r="120" spans="1:20" ht="23.25">
      <c r="A120" s="1"/>
      <c r="B120" s="317" t="s">
        <v>153</v>
      </c>
      <c r="C120" s="318"/>
      <c r="D120" s="318"/>
      <c r="E120" s="318"/>
      <c r="F120" s="318"/>
      <c r="G120" s="318"/>
      <c r="H120" s="318"/>
      <c r="I120" s="318"/>
      <c r="J120" s="318"/>
      <c r="K120" s="318"/>
      <c r="L120" s="318"/>
      <c r="M120" s="318"/>
      <c r="N120" s="318"/>
      <c r="O120" s="318"/>
      <c r="P120" s="48"/>
      <c r="Q120" s="42"/>
      <c r="R120" s="1"/>
      <c r="S120"/>
      <c r="T120"/>
    </row>
    <row r="121" spans="1:20" ht="23.25">
      <c r="A121" s="1"/>
      <c r="B121" s="50"/>
      <c r="C121" s="313" t="s">
        <v>110</v>
      </c>
      <c r="D121" s="313"/>
      <c r="E121" s="313"/>
      <c r="F121" s="313"/>
      <c r="G121" s="313"/>
      <c r="H121" s="313"/>
      <c r="I121" s="203" t="e">
        <f>X</f>
        <v>#DIV/0!</v>
      </c>
      <c r="J121" s="203"/>
      <c r="K121" s="203"/>
      <c r="L121" s="203"/>
      <c r="M121" s="203"/>
      <c r="N121" s="203"/>
      <c r="O121" s="203"/>
      <c r="P121" s="204"/>
      <c r="Q121" s="49"/>
      <c r="R121" s="1"/>
      <c r="S121"/>
      <c r="T121"/>
    </row>
    <row r="122" spans="1:20" ht="33.75" thickBot="1">
      <c r="A122" s="1"/>
      <c r="B122" s="51"/>
      <c r="C122" s="313" t="s">
        <v>111</v>
      </c>
      <c r="D122" s="313"/>
      <c r="E122" s="313"/>
      <c r="F122" s="313"/>
      <c r="G122" s="313"/>
      <c r="H122" s="313"/>
      <c r="I122" s="203" t="e">
        <f>Y</f>
        <v>#DIV/0!</v>
      </c>
      <c r="J122" s="203"/>
      <c r="K122" s="203"/>
      <c r="L122" s="203"/>
      <c r="M122" s="203"/>
      <c r="N122" s="203"/>
      <c r="O122" s="203"/>
      <c r="P122" s="204"/>
      <c r="Q122" s="42"/>
      <c r="R122" s="1"/>
      <c r="S122"/>
      <c r="T122"/>
    </row>
    <row r="123" spans="1:20" ht="33.75" thickTop="1">
      <c r="A123" s="1"/>
      <c r="B123" s="57"/>
      <c r="C123" s="58"/>
      <c r="D123" s="59"/>
      <c r="E123" s="249" t="e">
        <f>Y</f>
        <v>#DIV/0!</v>
      </c>
      <c r="F123" s="249"/>
      <c r="G123" s="249"/>
      <c r="H123" s="249"/>
      <c r="I123" s="249"/>
      <c r="J123" s="249"/>
      <c r="K123" s="249"/>
      <c r="L123" s="60"/>
      <c r="M123" s="60"/>
      <c r="N123" s="60"/>
      <c r="O123" s="59"/>
      <c r="P123" s="61"/>
      <c r="Q123" s="2"/>
      <c r="R123" s="1"/>
      <c r="S123"/>
      <c r="T123"/>
    </row>
    <row r="124" spans="1:20" ht="23.25">
      <c r="A124" s="2"/>
      <c r="B124" s="50"/>
      <c r="C124" s="62"/>
      <c r="D124" s="63"/>
      <c r="E124" s="63"/>
      <c r="F124" s="201" t="e">
        <f>X</f>
        <v>#DIV/0!</v>
      </c>
      <c r="G124" s="201"/>
      <c r="H124" s="201"/>
      <c r="I124" s="201"/>
      <c r="J124" s="201"/>
      <c r="K124" s="201"/>
      <c r="L124" s="64"/>
      <c r="M124" s="64"/>
      <c r="N124" s="64"/>
      <c r="O124" s="64"/>
      <c r="P124" s="48"/>
      <c r="Q124" s="2"/>
      <c r="R124" s="2"/>
      <c r="S124"/>
      <c r="T124"/>
    </row>
    <row r="125" spans="1:20" ht="23.25">
      <c r="A125" s="1"/>
      <c r="B125" s="65"/>
      <c r="C125" s="63"/>
      <c r="D125" s="63"/>
      <c r="E125" s="64"/>
      <c r="F125" s="63"/>
      <c r="G125" s="63"/>
      <c r="H125" s="66"/>
      <c r="I125" s="66"/>
      <c r="J125" s="66"/>
      <c r="K125" s="64"/>
      <c r="L125" s="64"/>
      <c r="M125" s="64"/>
      <c r="N125" s="64"/>
      <c r="O125" s="64"/>
      <c r="P125" s="48"/>
      <c r="Q125" s="2"/>
      <c r="R125" s="1"/>
      <c r="S125"/>
      <c r="T125"/>
    </row>
    <row r="126" spans="1:20" ht="23.25">
      <c r="A126" s="5"/>
      <c r="B126" s="65"/>
      <c r="C126" s="63"/>
      <c r="D126" s="63"/>
      <c r="E126" s="64"/>
      <c r="F126" s="257" t="s">
        <v>76</v>
      </c>
      <c r="G126" s="257"/>
      <c r="H126" s="257"/>
      <c r="I126" s="254" t="e">
        <f>(2*M*X*Y-A*Y*(X^2)-B*X*(Y^2))/(2*K)</f>
        <v>#DIV/0!</v>
      </c>
      <c r="J126" s="254"/>
      <c r="K126" s="254"/>
      <c r="L126" s="254"/>
      <c r="M126" s="254"/>
      <c r="N126" s="254"/>
      <c r="O126" s="254"/>
      <c r="P126" s="48"/>
      <c r="Q126" s="2"/>
      <c r="R126" s="1"/>
      <c r="S126"/>
      <c r="T126"/>
    </row>
    <row r="127" spans="1:20" ht="23.25">
      <c r="A127" s="5"/>
      <c r="B127" s="65"/>
      <c r="C127" s="63"/>
      <c r="D127" s="63"/>
      <c r="E127" s="63"/>
      <c r="F127" s="67"/>
      <c r="G127" s="68" t="s">
        <v>71</v>
      </c>
      <c r="H127" s="69"/>
      <c r="I127" s="64"/>
      <c r="J127" s="64"/>
      <c r="K127" s="64"/>
      <c r="L127" s="64"/>
      <c r="M127" s="64"/>
      <c r="N127" s="64"/>
      <c r="O127" s="64"/>
      <c r="P127" s="48"/>
      <c r="Q127" s="2"/>
      <c r="R127" s="70"/>
      <c r="S127"/>
      <c r="T127"/>
    </row>
    <row r="128" spans="1:20" ht="23.25">
      <c r="A128" s="4"/>
      <c r="B128" s="65"/>
      <c r="C128" s="63"/>
      <c r="D128" s="62"/>
      <c r="E128" s="64"/>
      <c r="F128" s="212">
        <v>0</v>
      </c>
      <c r="G128" s="212"/>
      <c r="H128" s="212"/>
      <c r="I128" s="212"/>
      <c r="J128" s="212"/>
      <c r="K128" s="212"/>
      <c r="L128" s="64"/>
      <c r="M128" s="64"/>
      <c r="N128" s="64"/>
      <c r="O128" s="64"/>
      <c r="P128" s="48"/>
      <c r="Q128" s="2"/>
      <c r="R128" s="2"/>
      <c r="S128"/>
      <c r="T128"/>
    </row>
    <row r="129" spans="1:20" ht="23.25">
      <c r="A129" s="4"/>
      <c r="B129" s="65"/>
      <c r="C129" s="63"/>
      <c r="D129" s="62"/>
      <c r="E129" s="236">
        <v>0</v>
      </c>
      <c r="F129" s="236"/>
      <c r="G129" s="236"/>
      <c r="H129" s="236"/>
      <c r="I129" s="236"/>
      <c r="J129" s="236"/>
      <c r="K129" s="236"/>
      <c r="L129" s="64"/>
      <c r="M129" s="64"/>
      <c r="N129" s="64"/>
      <c r="O129" s="64"/>
      <c r="P129" s="48"/>
      <c r="Q129" s="2"/>
      <c r="R129" s="2"/>
      <c r="S129"/>
      <c r="T129"/>
    </row>
    <row r="130" spans="1:20" ht="21" thickBot="1">
      <c r="A130" s="4"/>
      <c r="B130" s="222" t="s">
        <v>42</v>
      </c>
      <c r="C130" s="223"/>
      <c r="D130" s="223"/>
      <c r="E130" s="223"/>
      <c r="F130" s="223"/>
      <c r="G130" s="223"/>
      <c r="H130" s="223"/>
      <c r="I130" s="223"/>
      <c r="J130" s="223"/>
      <c r="K130" s="223"/>
      <c r="L130" s="223"/>
      <c r="M130" s="223"/>
      <c r="N130" s="223"/>
      <c r="O130" s="223"/>
      <c r="P130" s="224"/>
      <c r="Q130" s="2"/>
      <c r="R130" s="2"/>
      <c r="S130"/>
      <c r="T130"/>
    </row>
    <row r="131" spans="1:20" ht="21" thickTop="1">
      <c r="A131" s="4"/>
      <c r="B131" s="57"/>
      <c r="C131" s="58"/>
      <c r="D131" s="58"/>
      <c r="E131" s="58"/>
      <c r="F131" s="58"/>
      <c r="G131" s="58"/>
      <c r="H131" s="71"/>
      <c r="I131" s="72" t="s">
        <v>46</v>
      </c>
      <c r="J131" s="255">
        <f>M</f>
        <v>0</v>
      </c>
      <c r="K131" s="255"/>
      <c r="L131" s="255"/>
      <c r="M131" s="255"/>
      <c r="N131" s="255"/>
      <c r="O131" s="255"/>
      <c r="P131" s="256"/>
      <c r="Q131" s="2"/>
      <c r="R131" s="2"/>
      <c r="S131"/>
      <c r="T131"/>
    </row>
    <row r="132" spans="1:20" ht="21" thickBot="1">
      <c r="A132" s="4"/>
      <c r="B132" s="241" t="s">
        <v>3</v>
      </c>
      <c r="C132" s="250" t="s">
        <v>75</v>
      </c>
      <c r="D132" s="250"/>
      <c r="E132" s="231" t="s">
        <v>48</v>
      </c>
      <c r="F132" s="231"/>
      <c r="G132" s="231"/>
      <c r="H132" s="232"/>
      <c r="I132" s="73" t="s">
        <v>45</v>
      </c>
      <c r="J132" s="233">
        <f>A</f>
        <v>0</v>
      </c>
      <c r="K132" s="233"/>
      <c r="L132" s="233"/>
      <c r="M132" s="233"/>
      <c r="N132" s="233"/>
      <c r="O132" s="233"/>
      <c r="P132" s="234"/>
      <c r="Q132" s="2"/>
      <c r="R132" s="2"/>
      <c r="S132"/>
      <c r="T132"/>
    </row>
    <row r="133" spans="1:20" ht="21.75" thickBot="1" thickTop="1">
      <c r="A133" s="4"/>
      <c r="B133" s="241"/>
      <c r="C133" s="242" t="s">
        <v>71</v>
      </c>
      <c r="D133" s="242"/>
      <c r="E133" s="231" t="s">
        <v>49</v>
      </c>
      <c r="F133" s="231"/>
      <c r="G133" s="231"/>
      <c r="H133" s="232"/>
      <c r="I133" s="74" t="s">
        <v>65</v>
      </c>
      <c r="J133" s="243">
        <f>K</f>
        <v>0</v>
      </c>
      <c r="K133" s="243"/>
      <c r="L133" s="243"/>
      <c r="M133" s="243"/>
      <c r="N133" s="243"/>
      <c r="O133" s="243"/>
      <c r="P133" s="244"/>
      <c r="Q133" s="2"/>
      <c r="R133" s="2"/>
      <c r="S133"/>
      <c r="T133"/>
    </row>
    <row r="134" spans="1:20" ht="21.75" thickBot="1" thickTop="1">
      <c r="A134" s="4"/>
      <c r="B134" s="75"/>
      <c r="C134" s="76"/>
      <c r="D134" s="76"/>
      <c r="E134" s="208" t="s">
        <v>50</v>
      </c>
      <c r="F134" s="208"/>
      <c r="G134" s="208"/>
      <c r="H134" s="209"/>
      <c r="I134" s="74" t="s">
        <v>47</v>
      </c>
      <c r="J134" s="197">
        <f>B</f>
        <v>0</v>
      </c>
      <c r="K134" s="197"/>
      <c r="L134" s="197"/>
      <c r="M134" s="197"/>
      <c r="N134" s="197"/>
      <c r="O134" s="197"/>
      <c r="P134" s="248"/>
      <c r="Q134" s="2"/>
      <c r="R134" s="4"/>
      <c r="S134"/>
      <c r="T134"/>
    </row>
    <row r="135" spans="1:20" ht="33.75" thickTop="1">
      <c r="A135" s="2"/>
      <c r="B135" s="57"/>
      <c r="C135" s="58"/>
      <c r="D135" s="59"/>
      <c r="E135" s="249" t="e">
        <f>Y</f>
        <v>#DIV/0!</v>
      </c>
      <c r="F135" s="249"/>
      <c r="G135" s="249"/>
      <c r="H135" s="249"/>
      <c r="I135" s="249"/>
      <c r="J135" s="249"/>
      <c r="K135" s="249"/>
      <c r="L135" s="60"/>
      <c r="M135" s="60"/>
      <c r="N135" s="60"/>
      <c r="O135" s="59"/>
      <c r="P135" s="61"/>
      <c r="Q135" s="70"/>
      <c r="R135" s="2"/>
      <c r="S135"/>
      <c r="T135"/>
    </row>
    <row r="136" spans="1:20" ht="23.25">
      <c r="A136" s="2"/>
      <c r="B136" s="50"/>
      <c r="C136" s="62"/>
      <c r="D136" s="63"/>
      <c r="E136" s="63"/>
      <c r="F136" s="201" t="e">
        <f>X</f>
        <v>#DIV/0!</v>
      </c>
      <c r="G136" s="201"/>
      <c r="H136" s="201"/>
      <c r="I136" s="201"/>
      <c r="J136" s="201"/>
      <c r="K136" s="201"/>
      <c r="L136" s="64"/>
      <c r="M136" s="64"/>
      <c r="N136" s="64"/>
      <c r="O136" s="64"/>
      <c r="P136" s="48"/>
      <c r="Q136" s="70"/>
      <c r="R136" s="2"/>
      <c r="S136"/>
      <c r="T136"/>
    </row>
    <row r="137" spans="1:20" ht="23.25">
      <c r="A137" s="2"/>
      <c r="B137" s="65"/>
      <c r="C137" s="63"/>
      <c r="D137" s="63"/>
      <c r="E137" s="64"/>
      <c r="F137" s="63"/>
      <c r="G137" s="63"/>
      <c r="H137" s="66"/>
      <c r="I137" s="66"/>
      <c r="J137" s="66"/>
      <c r="K137" s="64"/>
      <c r="L137" s="64"/>
      <c r="M137" s="64"/>
      <c r="N137" s="64"/>
      <c r="O137" s="64"/>
      <c r="P137" s="48"/>
      <c r="Q137" s="70"/>
      <c r="R137" s="2"/>
      <c r="S137"/>
      <c r="T137"/>
    </row>
    <row r="138" spans="1:20" ht="23.25">
      <c r="A138" s="2"/>
      <c r="B138" s="65"/>
      <c r="C138" s="63"/>
      <c r="D138" s="63"/>
      <c r="E138" s="64"/>
      <c r="F138" s="257" t="s">
        <v>140</v>
      </c>
      <c r="G138" s="257"/>
      <c r="H138" s="257"/>
      <c r="I138" s="254" t="e">
        <f>(2*N*X*Y-D*Y*(X^2)-E*X*(Y^2))/(2*F)</f>
        <v>#DIV/0!</v>
      </c>
      <c r="J138" s="254"/>
      <c r="K138" s="254"/>
      <c r="L138" s="254"/>
      <c r="M138" s="254"/>
      <c r="N138" s="254"/>
      <c r="O138" s="254"/>
      <c r="P138" s="48"/>
      <c r="Q138" s="70"/>
      <c r="R138" s="2"/>
      <c r="S138"/>
      <c r="T138"/>
    </row>
    <row r="139" spans="1:20" ht="23.25">
      <c r="A139" s="2"/>
      <c r="B139" s="65"/>
      <c r="C139" s="63"/>
      <c r="D139" s="63"/>
      <c r="E139" s="63"/>
      <c r="F139" s="67"/>
      <c r="G139" s="68" t="s">
        <v>73</v>
      </c>
      <c r="H139" s="69"/>
      <c r="I139" s="64"/>
      <c r="J139" s="64"/>
      <c r="K139" s="64"/>
      <c r="L139" s="64"/>
      <c r="M139" s="64"/>
      <c r="N139" s="64"/>
      <c r="O139" s="64"/>
      <c r="P139" s="48"/>
      <c r="Q139" s="70"/>
      <c r="R139" s="2"/>
      <c r="S139"/>
      <c r="T139"/>
    </row>
    <row r="140" spans="1:20" ht="23.25">
      <c r="A140" s="2"/>
      <c r="B140" s="65"/>
      <c r="C140" s="63"/>
      <c r="D140" s="62"/>
      <c r="E140" s="64"/>
      <c r="F140" s="212">
        <v>0</v>
      </c>
      <c r="G140" s="212"/>
      <c r="H140" s="212"/>
      <c r="I140" s="212"/>
      <c r="J140" s="212"/>
      <c r="K140" s="212"/>
      <c r="L140" s="64"/>
      <c r="M140" s="64"/>
      <c r="N140" s="64"/>
      <c r="O140" s="64"/>
      <c r="P140" s="48"/>
      <c r="Q140" s="70"/>
      <c r="R140" s="2"/>
      <c r="S140"/>
      <c r="T140"/>
    </row>
    <row r="141" spans="1:20" ht="23.25">
      <c r="A141" s="1"/>
      <c r="B141" s="65"/>
      <c r="C141" s="63"/>
      <c r="D141" s="62"/>
      <c r="E141" s="236">
        <v>0</v>
      </c>
      <c r="F141" s="236"/>
      <c r="G141" s="236"/>
      <c r="H141" s="236"/>
      <c r="I141" s="236"/>
      <c r="J141" s="236"/>
      <c r="K141" s="236"/>
      <c r="L141" s="64"/>
      <c r="M141" s="64"/>
      <c r="N141" s="64"/>
      <c r="O141" s="64"/>
      <c r="P141" s="48"/>
      <c r="Q141" s="70"/>
      <c r="R141" s="70"/>
      <c r="S141"/>
      <c r="T141"/>
    </row>
    <row r="142" spans="1:20" ht="24" thickBot="1">
      <c r="A142" s="77"/>
      <c r="B142" s="222" t="s">
        <v>43</v>
      </c>
      <c r="C142" s="223"/>
      <c r="D142" s="223"/>
      <c r="E142" s="223"/>
      <c r="F142" s="223"/>
      <c r="G142" s="223"/>
      <c r="H142" s="223"/>
      <c r="I142" s="223"/>
      <c r="J142" s="223"/>
      <c r="K142" s="223"/>
      <c r="L142" s="223"/>
      <c r="M142" s="223"/>
      <c r="N142" s="223"/>
      <c r="O142" s="223"/>
      <c r="P142" s="224"/>
      <c r="Q142" s="1"/>
      <c r="R142" s="70"/>
      <c r="S142"/>
      <c r="T142"/>
    </row>
    <row r="143" spans="1:20" ht="24" thickTop="1">
      <c r="A143" s="77"/>
      <c r="B143" s="78"/>
      <c r="C143" s="58"/>
      <c r="D143" s="58"/>
      <c r="E143" s="58"/>
      <c r="F143" s="58"/>
      <c r="G143" s="58"/>
      <c r="H143" s="58"/>
      <c r="I143" s="79" t="s">
        <v>19</v>
      </c>
      <c r="J143" s="255">
        <f>N</f>
        <v>0</v>
      </c>
      <c r="K143" s="255"/>
      <c r="L143" s="255"/>
      <c r="M143" s="255"/>
      <c r="N143" s="255"/>
      <c r="O143" s="255"/>
      <c r="P143" s="256"/>
      <c r="Q143" s="1"/>
      <c r="R143" s="70"/>
      <c r="S143"/>
      <c r="T143"/>
    </row>
    <row r="144" spans="1:20" ht="24" thickBot="1">
      <c r="A144" s="1"/>
      <c r="B144" s="322" t="s">
        <v>56</v>
      </c>
      <c r="C144" s="324" t="s">
        <v>72</v>
      </c>
      <c r="D144" s="324"/>
      <c r="E144" s="231" t="s">
        <v>48</v>
      </c>
      <c r="F144" s="231"/>
      <c r="G144" s="231"/>
      <c r="H144" s="232"/>
      <c r="I144" s="73" t="s">
        <v>16</v>
      </c>
      <c r="J144" s="233">
        <f>D</f>
        <v>0</v>
      </c>
      <c r="K144" s="233"/>
      <c r="L144" s="233"/>
      <c r="M144" s="233"/>
      <c r="N144" s="233"/>
      <c r="O144" s="233"/>
      <c r="P144" s="234"/>
      <c r="Q144" s="1"/>
      <c r="R144" s="70"/>
      <c r="S144"/>
      <c r="T144"/>
    </row>
    <row r="145" spans="1:20" ht="24" thickTop="1">
      <c r="A145" s="1"/>
      <c r="B145" s="322"/>
      <c r="C145" s="323" t="s">
        <v>73</v>
      </c>
      <c r="D145" s="323"/>
      <c r="E145" s="231" t="s">
        <v>49</v>
      </c>
      <c r="F145" s="231"/>
      <c r="G145" s="231"/>
      <c r="H145" s="232"/>
      <c r="I145" s="80" t="s">
        <v>18</v>
      </c>
      <c r="J145" s="210">
        <f>F</f>
        <v>0</v>
      </c>
      <c r="K145" s="210"/>
      <c r="L145" s="210"/>
      <c r="M145" s="210"/>
      <c r="N145" s="210"/>
      <c r="O145" s="210"/>
      <c r="P145" s="211"/>
      <c r="Q145" s="1"/>
      <c r="R145" s="70"/>
      <c r="S145"/>
      <c r="T145"/>
    </row>
    <row r="146" spans="1:20" ht="21" thickBot="1">
      <c r="A146" s="2"/>
      <c r="B146" s="81"/>
      <c r="C146" s="82"/>
      <c r="D146" s="82"/>
      <c r="E146" s="208" t="s">
        <v>50</v>
      </c>
      <c r="F146" s="208"/>
      <c r="G146" s="208"/>
      <c r="H146" s="209"/>
      <c r="I146" s="83" t="s">
        <v>17</v>
      </c>
      <c r="J146" s="243">
        <f>E</f>
        <v>0</v>
      </c>
      <c r="K146" s="243"/>
      <c r="L146" s="243"/>
      <c r="M146" s="243"/>
      <c r="N146" s="243"/>
      <c r="O146" s="243"/>
      <c r="P146" s="211"/>
      <c r="Q146" s="1"/>
      <c r="R146" s="84"/>
      <c r="S146"/>
      <c r="T146"/>
    </row>
    <row r="147" spans="1:20" ht="33.75" thickTop="1">
      <c r="A147" s="1"/>
      <c r="B147" s="57"/>
      <c r="C147" s="58"/>
      <c r="D147" s="59"/>
      <c r="E147" s="249" t="e">
        <f>Y</f>
        <v>#DIV/0!</v>
      </c>
      <c r="F147" s="249"/>
      <c r="G147" s="249"/>
      <c r="H147" s="249"/>
      <c r="I147" s="249"/>
      <c r="J147" s="249"/>
      <c r="K147" s="249"/>
      <c r="L147" s="60"/>
      <c r="M147" s="60"/>
      <c r="N147" s="60"/>
      <c r="O147" s="59"/>
      <c r="P147" s="61"/>
      <c r="Q147" s="1"/>
      <c r="R147" s="1"/>
      <c r="S147"/>
      <c r="T147"/>
    </row>
    <row r="148" spans="1:20" ht="23.25">
      <c r="A148" s="1"/>
      <c r="B148" s="50"/>
      <c r="C148" s="62"/>
      <c r="D148" s="63"/>
      <c r="E148" s="63"/>
      <c r="F148" s="201" t="e">
        <f>X</f>
        <v>#DIV/0!</v>
      </c>
      <c r="G148" s="201"/>
      <c r="H148" s="201"/>
      <c r="I148" s="201"/>
      <c r="J148" s="201"/>
      <c r="K148" s="201"/>
      <c r="L148" s="64"/>
      <c r="M148" s="64"/>
      <c r="N148" s="64"/>
      <c r="O148" s="64"/>
      <c r="P148" s="48"/>
      <c r="Q148" s="1"/>
      <c r="R148" s="1"/>
      <c r="S148"/>
      <c r="T148"/>
    </row>
    <row r="149" spans="1:20" ht="23.25">
      <c r="A149" s="1"/>
      <c r="B149" s="65"/>
      <c r="C149" s="63"/>
      <c r="D149" s="63"/>
      <c r="E149" s="64"/>
      <c r="F149" s="63"/>
      <c r="G149" s="63"/>
      <c r="H149" s="66"/>
      <c r="I149" s="66"/>
      <c r="J149" s="66"/>
      <c r="K149" s="64"/>
      <c r="L149" s="64"/>
      <c r="M149" s="64"/>
      <c r="N149" s="64"/>
      <c r="O149" s="64"/>
      <c r="P149" s="48"/>
      <c r="Q149" s="1"/>
      <c r="R149" s="1"/>
      <c r="S149"/>
      <c r="T149"/>
    </row>
    <row r="150" spans="1:20" ht="23.25">
      <c r="A150" s="1"/>
      <c r="B150" s="65"/>
      <c r="C150" s="63"/>
      <c r="D150" s="63"/>
      <c r="E150" s="64"/>
      <c r="F150" s="257" t="s">
        <v>141</v>
      </c>
      <c r="G150" s="257"/>
      <c r="H150" s="257"/>
      <c r="I150" s="254" t="e">
        <f>(2*W*X*Y-G*Y*(X^2)-H*X*(Y^2))/(2*J)</f>
        <v>#DIV/0!</v>
      </c>
      <c r="J150" s="254"/>
      <c r="K150" s="254"/>
      <c r="L150" s="254"/>
      <c r="M150" s="254"/>
      <c r="N150" s="254"/>
      <c r="O150" s="254"/>
      <c r="P150" s="48"/>
      <c r="Q150" s="1"/>
      <c r="R150" s="1"/>
      <c r="S150"/>
      <c r="T150"/>
    </row>
    <row r="151" spans="1:20" ht="23.25">
      <c r="A151" s="1"/>
      <c r="B151" s="65"/>
      <c r="C151" s="63"/>
      <c r="D151" s="63"/>
      <c r="E151" s="63"/>
      <c r="F151" s="67"/>
      <c r="G151" s="68" t="s">
        <v>139</v>
      </c>
      <c r="H151" s="69"/>
      <c r="I151" s="64"/>
      <c r="J151" s="64"/>
      <c r="K151" s="64"/>
      <c r="L151" s="64"/>
      <c r="M151" s="64"/>
      <c r="N151" s="64"/>
      <c r="O151" s="64"/>
      <c r="P151" s="48"/>
      <c r="Q151" s="1"/>
      <c r="R151" s="1"/>
      <c r="S151"/>
      <c r="T151"/>
    </row>
    <row r="152" spans="1:20" ht="23.25">
      <c r="A152" s="1"/>
      <c r="B152" s="65"/>
      <c r="C152" s="63"/>
      <c r="D152" s="62"/>
      <c r="E152" s="64"/>
      <c r="F152" s="212">
        <v>0</v>
      </c>
      <c r="G152" s="212"/>
      <c r="H152" s="212"/>
      <c r="I152" s="212"/>
      <c r="J152" s="212"/>
      <c r="K152" s="212"/>
      <c r="L152" s="64"/>
      <c r="M152" s="64"/>
      <c r="N152" s="64"/>
      <c r="O152" s="64"/>
      <c r="P152" s="48"/>
      <c r="Q152" s="1"/>
      <c r="R152" s="1"/>
      <c r="S152"/>
      <c r="T152"/>
    </row>
    <row r="153" spans="1:20" ht="23.25">
      <c r="A153" s="1"/>
      <c r="B153" s="65"/>
      <c r="C153" s="63"/>
      <c r="D153" s="62"/>
      <c r="E153" s="236">
        <v>0</v>
      </c>
      <c r="F153" s="236"/>
      <c r="G153" s="236"/>
      <c r="H153" s="236"/>
      <c r="I153" s="236"/>
      <c r="J153" s="236"/>
      <c r="K153" s="236"/>
      <c r="L153" s="64"/>
      <c r="M153" s="64"/>
      <c r="N153" s="64"/>
      <c r="O153" s="64"/>
      <c r="P153" s="48"/>
      <c r="Q153" s="1"/>
      <c r="R153" s="1"/>
      <c r="S153"/>
      <c r="T153"/>
    </row>
    <row r="154" spans="1:20" ht="21" thickBot="1">
      <c r="A154" s="5"/>
      <c r="B154" s="222" t="s">
        <v>44</v>
      </c>
      <c r="C154" s="223"/>
      <c r="D154" s="223"/>
      <c r="E154" s="223"/>
      <c r="F154" s="223"/>
      <c r="G154" s="223"/>
      <c r="H154" s="223"/>
      <c r="I154" s="223"/>
      <c r="J154" s="223"/>
      <c r="K154" s="223"/>
      <c r="L154" s="223"/>
      <c r="M154" s="223"/>
      <c r="N154" s="223"/>
      <c r="O154" s="223"/>
      <c r="P154" s="224"/>
      <c r="Q154" s="1"/>
      <c r="R154" s="1"/>
      <c r="S154"/>
      <c r="T154"/>
    </row>
    <row r="155" spans="1:20" ht="21" thickTop="1">
      <c r="A155" s="86"/>
      <c r="B155" s="87"/>
      <c r="C155" s="58"/>
      <c r="D155" s="58"/>
      <c r="E155" s="58"/>
      <c r="F155" s="58"/>
      <c r="G155" s="58"/>
      <c r="H155" s="58"/>
      <c r="I155" s="79" t="s">
        <v>51</v>
      </c>
      <c r="J155" s="255">
        <f>W</f>
        <v>0</v>
      </c>
      <c r="K155" s="255"/>
      <c r="L155" s="255"/>
      <c r="M155" s="255"/>
      <c r="N155" s="255"/>
      <c r="O155" s="255"/>
      <c r="P155" s="256"/>
      <c r="Q155" s="1"/>
      <c r="R155" s="1"/>
      <c r="S155"/>
      <c r="T155"/>
    </row>
    <row r="156" spans="1:20" ht="24" thickBot="1">
      <c r="A156" s="86"/>
      <c r="B156" s="326" t="s">
        <v>56</v>
      </c>
      <c r="C156" s="327" t="s">
        <v>74</v>
      </c>
      <c r="D156" s="327"/>
      <c r="E156" s="231" t="s">
        <v>48</v>
      </c>
      <c r="F156" s="231"/>
      <c r="G156" s="231"/>
      <c r="H156" s="232"/>
      <c r="I156" s="73" t="s">
        <v>52</v>
      </c>
      <c r="J156" s="233">
        <f>G</f>
        <v>0</v>
      </c>
      <c r="K156" s="233"/>
      <c r="L156" s="233"/>
      <c r="M156" s="233"/>
      <c r="N156" s="233"/>
      <c r="O156" s="233"/>
      <c r="P156" s="234"/>
      <c r="Q156" s="1"/>
      <c r="R156" s="1"/>
      <c r="S156"/>
      <c r="T156"/>
    </row>
    <row r="157" spans="1:20" ht="24" thickTop="1">
      <c r="A157" s="88"/>
      <c r="B157" s="326"/>
      <c r="C157" s="328" t="s">
        <v>139</v>
      </c>
      <c r="D157" s="328"/>
      <c r="E157" s="231" t="s">
        <v>49</v>
      </c>
      <c r="F157" s="231"/>
      <c r="G157" s="231"/>
      <c r="H157" s="232"/>
      <c r="I157" s="80" t="s">
        <v>53</v>
      </c>
      <c r="J157" s="210">
        <f>J</f>
        <v>0</v>
      </c>
      <c r="K157" s="210"/>
      <c r="L157" s="210"/>
      <c r="M157" s="210"/>
      <c r="N157" s="210"/>
      <c r="O157" s="210"/>
      <c r="P157" s="211"/>
      <c r="Q157" s="1"/>
      <c r="R157" s="1"/>
      <c r="S157"/>
      <c r="T157"/>
    </row>
    <row r="158" spans="1:20" ht="21" thickBot="1">
      <c r="A158" s="89"/>
      <c r="B158" s="90"/>
      <c r="C158" s="90"/>
      <c r="D158" s="90"/>
      <c r="E158" s="208" t="s">
        <v>50</v>
      </c>
      <c r="F158" s="208"/>
      <c r="G158" s="208"/>
      <c r="H158" s="209"/>
      <c r="I158" s="83" t="s">
        <v>64</v>
      </c>
      <c r="J158" s="243">
        <f>H</f>
        <v>0</v>
      </c>
      <c r="K158" s="243"/>
      <c r="L158" s="243"/>
      <c r="M158" s="243"/>
      <c r="N158" s="243"/>
      <c r="O158" s="243"/>
      <c r="P158" s="244"/>
      <c r="Q158" s="1"/>
      <c r="R158" s="2"/>
      <c r="S158"/>
      <c r="T158"/>
    </row>
    <row r="159" spans="1:20" ht="45.75" thickBot="1" thickTop="1">
      <c r="A159" s="1"/>
      <c r="B159" s="36"/>
      <c r="C159" s="36"/>
      <c r="D159" s="36"/>
      <c r="E159" s="36"/>
      <c r="F159" s="36"/>
      <c r="G159" s="36"/>
      <c r="H159" s="36"/>
      <c r="I159" s="36"/>
      <c r="J159" s="36"/>
      <c r="K159" s="36"/>
      <c r="L159" s="36"/>
      <c r="M159" s="36"/>
      <c r="N159" s="36"/>
      <c r="O159" s="36"/>
      <c r="P159" s="36"/>
      <c r="Q159" s="36"/>
      <c r="R159" s="1"/>
      <c r="S159"/>
      <c r="T159"/>
    </row>
    <row r="160" spans="1:20" ht="34.5" thickBot="1" thickTop="1">
      <c r="A160" s="1"/>
      <c r="B160" s="245" t="s">
        <v>106</v>
      </c>
      <c r="C160" s="246"/>
      <c r="D160" s="246"/>
      <c r="E160" s="246"/>
      <c r="F160" s="246"/>
      <c r="G160" s="246"/>
      <c r="H160" s="246"/>
      <c r="I160" s="246"/>
      <c r="J160" s="246"/>
      <c r="K160" s="246"/>
      <c r="L160" s="246"/>
      <c r="M160" s="246"/>
      <c r="N160" s="246"/>
      <c r="O160" s="246"/>
      <c r="P160" s="247"/>
      <c r="Q160" s="5"/>
      <c r="R160" s="1"/>
      <c r="S160"/>
      <c r="T160"/>
    </row>
    <row r="161" spans="1:20" ht="24" thickTop="1">
      <c r="A161" s="1"/>
      <c r="B161" s="91"/>
      <c r="C161" s="375" t="s">
        <v>155</v>
      </c>
      <c r="D161" s="375"/>
      <c r="E161" s="375"/>
      <c r="F161" s="375"/>
      <c r="G161" s="375"/>
      <c r="H161" s="375"/>
      <c r="I161" s="375"/>
      <c r="J161" s="375"/>
      <c r="K161" s="375"/>
      <c r="L161" s="375"/>
      <c r="M161" s="375"/>
      <c r="N161" s="375"/>
      <c r="O161" s="375"/>
      <c r="P161" s="92"/>
      <c r="Q161" s="5"/>
      <c r="R161" s="1"/>
      <c r="S161"/>
      <c r="T161"/>
    </row>
    <row r="162" spans="1:20" ht="23.25">
      <c r="A162" s="1"/>
      <c r="B162" s="93" t="s">
        <v>153</v>
      </c>
      <c r="C162" s="236" t="s">
        <v>156</v>
      </c>
      <c r="D162" s="236"/>
      <c r="E162" s="236"/>
      <c r="F162" s="236"/>
      <c r="G162" s="236"/>
      <c r="H162" s="236"/>
      <c r="I162" s="236"/>
      <c r="J162" s="236"/>
      <c r="K162" s="236"/>
      <c r="L162" s="236"/>
      <c r="M162" s="236"/>
      <c r="N162" s="236"/>
      <c r="O162" s="236"/>
      <c r="P162" s="94"/>
      <c r="Q162" s="5"/>
      <c r="R162" s="1"/>
      <c r="S162"/>
      <c r="T162"/>
    </row>
    <row r="163" spans="1:20" ht="23.25">
      <c r="A163" s="5"/>
      <c r="B163" s="93"/>
      <c r="C163" s="236" t="s">
        <v>157</v>
      </c>
      <c r="D163" s="236"/>
      <c r="E163" s="236"/>
      <c r="F163" s="236"/>
      <c r="G163" s="236"/>
      <c r="H163" s="236"/>
      <c r="I163" s="236"/>
      <c r="J163" s="236"/>
      <c r="K163" s="236"/>
      <c r="L163" s="236"/>
      <c r="M163" s="236"/>
      <c r="N163" s="236"/>
      <c r="O163" s="236"/>
      <c r="P163" s="94"/>
      <c r="Q163" s="5"/>
      <c r="R163" s="5"/>
      <c r="S163"/>
      <c r="T163"/>
    </row>
    <row r="164" spans="1:20" ht="24" thickBot="1">
      <c r="A164" s="95"/>
      <c r="B164" s="96"/>
      <c r="C164" s="368" t="s">
        <v>158</v>
      </c>
      <c r="D164" s="368"/>
      <c r="E164" s="368"/>
      <c r="F164" s="368"/>
      <c r="G164" s="368"/>
      <c r="H164" s="368"/>
      <c r="I164" s="368"/>
      <c r="J164" s="368"/>
      <c r="K164" s="368"/>
      <c r="L164" s="368"/>
      <c r="M164" s="368"/>
      <c r="N164" s="368"/>
      <c r="O164" s="368"/>
      <c r="P164" s="97"/>
      <c r="Q164" s="95"/>
      <c r="R164" s="95"/>
      <c r="S164"/>
      <c r="T164"/>
    </row>
    <row r="165" spans="1:20" ht="34.5" thickTop="1">
      <c r="A165" s="1"/>
      <c r="B165" s="362" t="s">
        <v>144</v>
      </c>
      <c r="C165" s="363"/>
      <c r="D165" s="363"/>
      <c r="E165" s="363"/>
      <c r="F165" s="363"/>
      <c r="G165" s="363"/>
      <c r="H165" s="364"/>
      <c r="I165" s="362" t="s">
        <v>142</v>
      </c>
      <c r="J165" s="363"/>
      <c r="K165" s="363"/>
      <c r="L165" s="363"/>
      <c r="M165" s="363"/>
      <c r="N165" s="363"/>
      <c r="O165" s="364"/>
      <c r="P165" s="98"/>
      <c r="Q165" s="5"/>
      <c r="R165" s="1"/>
      <c r="S165"/>
      <c r="T165"/>
    </row>
    <row r="166" spans="1:20" ht="33.75">
      <c r="A166" s="1"/>
      <c r="B166" s="365" t="s">
        <v>145</v>
      </c>
      <c r="C166" s="366"/>
      <c r="D166" s="366"/>
      <c r="E166" s="366"/>
      <c r="F166" s="366"/>
      <c r="G166" s="366"/>
      <c r="H166" s="367"/>
      <c r="I166" s="365" t="s">
        <v>143</v>
      </c>
      <c r="J166" s="366"/>
      <c r="K166" s="366"/>
      <c r="L166" s="366"/>
      <c r="M166" s="366"/>
      <c r="N166" s="366"/>
      <c r="O166" s="367"/>
      <c r="P166" s="99"/>
      <c r="Q166" s="5"/>
      <c r="R166" s="1"/>
      <c r="S166"/>
      <c r="T166"/>
    </row>
    <row r="167" spans="1:20" ht="23.25">
      <c r="A167" s="1"/>
      <c r="B167" s="369" t="s">
        <v>150</v>
      </c>
      <c r="C167" s="370"/>
      <c r="D167" s="370"/>
      <c r="E167" s="370"/>
      <c r="F167" s="370"/>
      <c r="G167" s="370"/>
      <c r="H167" s="371"/>
      <c r="I167" s="369" t="s">
        <v>150</v>
      </c>
      <c r="J167" s="370"/>
      <c r="K167" s="370"/>
      <c r="L167" s="370"/>
      <c r="M167" s="370"/>
      <c r="N167" s="370"/>
      <c r="O167" s="371"/>
      <c r="P167" s="99"/>
      <c r="Q167" s="5"/>
      <c r="R167" s="5"/>
      <c r="S167"/>
      <c r="T167"/>
    </row>
    <row r="168" spans="1:20" ht="20.25">
      <c r="A168" s="1"/>
      <c r="B168" s="100" t="s">
        <v>54</v>
      </c>
      <c r="C168" s="353" t="e">
        <f>Z/X</f>
        <v>#DIV/0!</v>
      </c>
      <c r="D168" s="353"/>
      <c r="E168" s="353"/>
      <c r="F168" s="353"/>
      <c r="G168" s="353"/>
      <c r="H168" s="354"/>
      <c r="I168" s="100" t="s">
        <v>55</v>
      </c>
      <c r="J168" s="353" t="e">
        <f>Y/X</f>
        <v>#DIV/0!</v>
      </c>
      <c r="K168" s="353"/>
      <c r="L168" s="353"/>
      <c r="M168" s="353"/>
      <c r="N168" s="353"/>
      <c r="O168" s="354"/>
      <c r="P168" s="101"/>
      <c r="Q168" s="1"/>
      <c r="R168" s="5"/>
      <c r="S168"/>
      <c r="T168"/>
    </row>
    <row r="169" spans="1:20" ht="20.25">
      <c r="A169" s="4"/>
      <c r="B169" s="100" t="s">
        <v>148</v>
      </c>
      <c r="C169" s="353" t="e">
        <f>P*X</f>
        <v>#DIV/0!</v>
      </c>
      <c r="D169" s="353"/>
      <c r="E169" s="353"/>
      <c r="F169" s="353"/>
      <c r="G169" s="353"/>
      <c r="H169" s="354"/>
      <c r="I169" s="100" t="s">
        <v>149</v>
      </c>
      <c r="J169" s="353" t="e">
        <f>V*X</f>
        <v>#DIV/0!</v>
      </c>
      <c r="K169" s="353"/>
      <c r="L169" s="353"/>
      <c r="M169" s="353"/>
      <c r="N169" s="353"/>
      <c r="O169" s="354"/>
      <c r="P169" s="101"/>
      <c r="Q169" s="1"/>
      <c r="R169" s="4"/>
      <c r="S169"/>
      <c r="T169"/>
    </row>
    <row r="170" spans="1:20" ht="20.25">
      <c r="A170" s="1"/>
      <c r="B170" s="102" t="s">
        <v>56</v>
      </c>
      <c r="C170" s="355" t="e">
        <f>Z</f>
        <v>#DIV/0!</v>
      </c>
      <c r="D170" s="355"/>
      <c r="E170" s="355"/>
      <c r="F170" s="355"/>
      <c r="G170" s="355"/>
      <c r="H170" s="356"/>
      <c r="I170" s="102" t="s">
        <v>32</v>
      </c>
      <c r="J170" s="355" t="e">
        <f>Y</f>
        <v>#DIV/0!</v>
      </c>
      <c r="K170" s="355"/>
      <c r="L170" s="355"/>
      <c r="M170" s="355"/>
      <c r="N170" s="355"/>
      <c r="O170" s="356"/>
      <c r="P170" s="101"/>
      <c r="Q170" s="1"/>
      <c r="R170" s="5"/>
      <c r="S170"/>
      <c r="T170"/>
    </row>
    <row r="171" spans="1:20" ht="20.25">
      <c r="A171" s="1"/>
      <c r="B171" s="103"/>
      <c r="C171" s="351" t="s">
        <v>159</v>
      </c>
      <c r="D171" s="351"/>
      <c r="E171" s="351"/>
      <c r="F171" s="351"/>
      <c r="G171" s="351"/>
      <c r="H171" s="352"/>
      <c r="I171" s="104"/>
      <c r="J171" s="351" t="s">
        <v>159</v>
      </c>
      <c r="K171" s="351"/>
      <c r="L171" s="351"/>
      <c r="M171" s="351"/>
      <c r="N171" s="351"/>
      <c r="O171" s="352"/>
      <c r="P171" s="101"/>
      <c r="Q171" s="1"/>
      <c r="R171" s="5"/>
      <c r="S171"/>
      <c r="T171"/>
    </row>
    <row r="172" spans="1:20" ht="21" thickBot="1">
      <c r="A172" s="1"/>
      <c r="B172" s="105"/>
      <c r="C172" s="349" t="s">
        <v>160</v>
      </c>
      <c r="D172" s="349"/>
      <c r="E172" s="349"/>
      <c r="F172" s="349"/>
      <c r="G172" s="349"/>
      <c r="H172" s="350"/>
      <c r="I172" s="106"/>
      <c r="J172" s="349" t="s">
        <v>161</v>
      </c>
      <c r="K172" s="349"/>
      <c r="L172" s="349"/>
      <c r="M172" s="349"/>
      <c r="N172" s="349"/>
      <c r="O172" s="350"/>
      <c r="P172" s="101"/>
      <c r="Q172" s="1"/>
      <c r="R172" s="5"/>
      <c r="S172"/>
      <c r="T172"/>
    </row>
    <row r="173" spans="1:20" ht="27" thickTop="1">
      <c r="A173" s="1"/>
      <c r="B173" s="219" t="s">
        <v>271</v>
      </c>
      <c r="C173" s="220"/>
      <c r="D173" s="220"/>
      <c r="E173" s="220"/>
      <c r="F173" s="220"/>
      <c r="G173" s="220"/>
      <c r="H173" s="220"/>
      <c r="I173" s="220"/>
      <c r="J173" s="220"/>
      <c r="K173" s="220"/>
      <c r="L173" s="220"/>
      <c r="M173" s="220"/>
      <c r="N173" s="220"/>
      <c r="O173" s="220"/>
      <c r="P173" s="221"/>
      <c r="Q173" s="1"/>
      <c r="R173" s="5"/>
      <c r="S173"/>
      <c r="T173"/>
    </row>
    <row r="174" spans="1:20" ht="27.75">
      <c r="A174" s="1"/>
      <c r="B174" s="216" t="s">
        <v>270</v>
      </c>
      <c r="C174" s="217"/>
      <c r="D174" s="217"/>
      <c r="E174" s="217"/>
      <c r="F174" s="217"/>
      <c r="G174" s="217"/>
      <c r="H174" s="217"/>
      <c r="I174" s="217"/>
      <c r="J174" s="217"/>
      <c r="K174" s="217"/>
      <c r="L174" s="217"/>
      <c r="M174" s="217"/>
      <c r="N174" s="217"/>
      <c r="O174" s="217"/>
      <c r="P174" s="218"/>
      <c r="Q174" s="1"/>
      <c r="R174" s="1"/>
      <c r="S174"/>
      <c r="T174"/>
    </row>
    <row r="175" spans="1:20" ht="23.25">
      <c r="A175" s="1"/>
      <c r="B175" s="107"/>
      <c r="C175" s="108"/>
      <c r="D175" s="108"/>
      <c r="E175" s="108"/>
      <c r="F175" s="108"/>
      <c r="G175" s="108"/>
      <c r="H175" s="108"/>
      <c r="I175" s="108"/>
      <c r="J175" s="108"/>
      <c r="K175" s="108"/>
      <c r="L175" s="108"/>
      <c r="M175" s="108"/>
      <c r="N175" s="108"/>
      <c r="O175" s="108"/>
      <c r="P175" s="109"/>
      <c r="Q175" s="1"/>
      <c r="R175" s="1"/>
      <c r="S175"/>
      <c r="T175"/>
    </row>
    <row r="176" spans="1:20" ht="23.25">
      <c r="A176" s="1"/>
      <c r="B176" s="378" t="s">
        <v>29</v>
      </c>
      <c r="C176" s="376"/>
      <c r="D176" s="376"/>
      <c r="E176" s="376"/>
      <c r="F176" s="108"/>
      <c r="G176" s="376" t="s">
        <v>30</v>
      </c>
      <c r="H176" s="376"/>
      <c r="I176" s="376"/>
      <c r="J176" s="376"/>
      <c r="K176" s="376"/>
      <c r="L176" s="108"/>
      <c r="M176" s="376" t="s">
        <v>31</v>
      </c>
      <c r="N176" s="376"/>
      <c r="O176" s="376"/>
      <c r="P176" s="377"/>
      <c r="Q176" s="1"/>
      <c r="R176" s="1"/>
      <c r="S176"/>
      <c r="T176"/>
    </row>
    <row r="177" spans="1:20" ht="23.25">
      <c r="A177" s="1"/>
      <c r="B177" s="378" t="s">
        <v>147</v>
      </c>
      <c r="C177" s="376"/>
      <c r="D177" s="376"/>
      <c r="E177" s="376"/>
      <c r="F177" s="108"/>
      <c r="G177" s="376" t="s">
        <v>147</v>
      </c>
      <c r="H177" s="376"/>
      <c r="I177" s="376"/>
      <c r="J177" s="376"/>
      <c r="K177" s="376"/>
      <c r="L177" s="108"/>
      <c r="M177" s="376" t="s">
        <v>147</v>
      </c>
      <c r="N177" s="376"/>
      <c r="O177" s="376"/>
      <c r="P177" s="377"/>
      <c r="Q177" s="1"/>
      <c r="R177" s="1"/>
      <c r="S177"/>
      <c r="T177"/>
    </row>
    <row r="178" spans="1:20" ht="23.25">
      <c r="A178" s="1"/>
      <c r="B178" s="359" t="s">
        <v>146</v>
      </c>
      <c r="C178" s="376"/>
      <c r="D178" s="376"/>
      <c r="E178" s="376"/>
      <c r="F178" s="62"/>
      <c r="G178" s="376" t="s">
        <v>57</v>
      </c>
      <c r="H178" s="376"/>
      <c r="I178" s="376"/>
      <c r="J178" s="376"/>
      <c r="K178" s="376"/>
      <c r="L178" s="62"/>
      <c r="M178" s="376" t="s">
        <v>58</v>
      </c>
      <c r="N178" s="376"/>
      <c r="O178" s="376"/>
      <c r="P178" s="377"/>
      <c r="Q178" s="1"/>
      <c r="R178" s="1"/>
      <c r="S178"/>
      <c r="T178"/>
    </row>
    <row r="179" spans="1:20" ht="23.25">
      <c r="A179" s="1"/>
      <c r="B179" s="372" t="s">
        <v>151</v>
      </c>
      <c r="C179" s="373"/>
      <c r="D179" s="373"/>
      <c r="E179" s="373"/>
      <c r="F179" s="373"/>
      <c r="G179" s="373"/>
      <c r="H179" s="373"/>
      <c r="I179" s="373"/>
      <c r="J179" s="373"/>
      <c r="K179" s="373"/>
      <c r="L179" s="373"/>
      <c r="M179" s="373"/>
      <c r="N179" s="373"/>
      <c r="O179" s="373"/>
      <c r="P179" s="374"/>
      <c r="Q179" s="1"/>
      <c r="R179" s="1"/>
      <c r="S179"/>
      <c r="T179"/>
    </row>
    <row r="180" spans="1:20" ht="13.5" thickBot="1">
      <c r="A180" s="1"/>
      <c r="B180" s="110"/>
      <c r="C180" s="27"/>
      <c r="D180" s="27"/>
      <c r="E180" s="27"/>
      <c r="F180" s="27"/>
      <c r="G180" s="62"/>
      <c r="H180" s="63"/>
      <c r="I180" s="63"/>
      <c r="J180" s="63"/>
      <c r="K180" s="63"/>
      <c r="L180" s="62"/>
      <c r="M180" s="62"/>
      <c r="N180" s="66"/>
      <c r="O180" s="66"/>
      <c r="P180" s="101"/>
      <c r="Q180" s="1"/>
      <c r="R180" s="1"/>
      <c r="S180"/>
      <c r="T180"/>
    </row>
    <row r="181" spans="1:20" ht="24" thickTop="1">
      <c r="A181" s="1"/>
      <c r="B181" s="111"/>
      <c r="C181" s="63"/>
      <c r="D181" s="112"/>
      <c r="E181" s="342" t="s">
        <v>21</v>
      </c>
      <c r="F181" s="342"/>
      <c r="G181" s="342"/>
      <c r="H181" s="342"/>
      <c r="I181" s="249" t="e">
        <f>ROUND(A*X+B*Y+K*Z,Rd)</f>
        <v>#DIV/0!</v>
      </c>
      <c r="J181" s="249"/>
      <c r="K181" s="249"/>
      <c r="L181" s="249"/>
      <c r="M181" s="249"/>
      <c r="N181" s="343"/>
      <c r="O181" s="66"/>
      <c r="P181" s="101"/>
      <c r="Q181" s="1"/>
      <c r="R181" s="1"/>
      <c r="S181"/>
      <c r="T181"/>
    </row>
    <row r="182" spans="1:20" ht="24" thickBot="1">
      <c r="A182" s="1"/>
      <c r="B182" s="110"/>
      <c r="C182" s="27"/>
      <c r="D182" s="113"/>
      <c r="E182" s="344" t="s">
        <v>59</v>
      </c>
      <c r="F182" s="345"/>
      <c r="G182" s="345"/>
      <c r="H182" s="345"/>
      <c r="I182" s="258" t="e">
        <f>ROUND(A*X+B*V*X+K*P*X,Rd)</f>
        <v>#DIV/0!</v>
      </c>
      <c r="J182" s="258"/>
      <c r="K182" s="258"/>
      <c r="L182" s="258"/>
      <c r="M182" s="258"/>
      <c r="N182" s="259"/>
      <c r="O182" s="63"/>
      <c r="P182" s="114"/>
      <c r="Q182" s="1"/>
      <c r="R182" s="1"/>
      <c r="S182"/>
      <c r="T182"/>
    </row>
    <row r="183" spans="1:20" ht="24" thickTop="1">
      <c r="A183" s="1"/>
      <c r="B183" s="115"/>
      <c r="C183" s="63"/>
      <c r="D183" s="112"/>
      <c r="E183" s="342" t="s">
        <v>61</v>
      </c>
      <c r="F183" s="342"/>
      <c r="G183" s="342"/>
      <c r="H183" s="342"/>
      <c r="I183" s="249" t="e">
        <f>ROUND(D*X+E*Y+F*Z,Rd)</f>
        <v>#DIV/0!</v>
      </c>
      <c r="J183" s="249"/>
      <c r="K183" s="249"/>
      <c r="L183" s="249"/>
      <c r="M183" s="249"/>
      <c r="N183" s="343"/>
      <c r="O183" s="63"/>
      <c r="P183" s="114"/>
      <c r="Q183" s="1"/>
      <c r="R183" s="1"/>
      <c r="S183"/>
      <c r="T183"/>
    </row>
    <row r="184" spans="1:20" ht="24" thickBot="1">
      <c r="A184" s="1"/>
      <c r="B184" s="115"/>
      <c r="C184" s="63"/>
      <c r="D184" s="113"/>
      <c r="E184" s="344" t="s">
        <v>60</v>
      </c>
      <c r="F184" s="345"/>
      <c r="G184" s="345"/>
      <c r="H184" s="345"/>
      <c r="I184" s="258" t="e">
        <f>ROUND(D*X+E*V*X+F*P*X,Rd)</f>
        <v>#DIV/0!</v>
      </c>
      <c r="J184" s="258"/>
      <c r="K184" s="258"/>
      <c r="L184" s="258"/>
      <c r="M184" s="258"/>
      <c r="N184" s="259"/>
      <c r="O184" s="63"/>
      <c r="P184" s="114"/>
      <c r="Q184" s="1"/>
      <c r="R184" s="1"/>
      <c r="S184"/>
      <c r="T184"/>
    </row>
    <row r="185" spans="1:20" ht="24" thickTop="1">
      <c r="A185" s="1"/>
      <c r="B185" s="115"/>
      <c r="C185" s="63"/>
      <c r="D185" s="112"/>
      <c r="E185" s="342" t="s">
        <v>62</v>
      </c>
      <c r="F185" s="342"/>
      <c r="G185" s="342"/>
      <c r="H185" s="342"/>
      <c r="I185" s="249" t="e">
        <f>ROUND(G*X+H*Y+J*Z,Rd)</f>
        <v>#DIV/0!</v>
      </c>
      <c r="J185" s="249"/>
      <c r="K185" s="249"/>
      <c r="L185" s="249"/>
      <c r="M185" s="249"/>
      <c r="N185" s="343"/>
      <c r="O185" s="63"/>
      <c r="P185" s="114"/>
      <c r="Q185" s="1"/>
      <c r="R185" s="1"/>
      <c r="S185"/>
      <c r="T185"/>
    </row>
    <row r="186" spans="1:20" ht="24" thickBot="1">
      <c r="A186" s="1"/>
      <c r="B186" s="115"/>
      <c r="C186" s="63"/>
      <c r="D186" s="113"/>
      <c r="E186" s="344" t="s">
        <v>63</v>
      </c>
      <c r="F186" s="345"/>
      <c r="G186" s="345"/>
      <c r="H186" s="345"/>
      <c r="I186" s="258" t="e">
        <f>ROUND(G*X+H*V*X+J*P*X,Rd)</f>
        <v>#DIV/0!</v>
      </c>
      <c r="J186" s="258"/>
      <c r="K186" s="258"/>
      <c r="L186" s="258"/>
      <c r="M186" s="258"/>
      <c r="N186" s="259"/>
      <c r="O186" s="63"/>
      <c r="P186" s="114"/>
      <c r="Q186" s="1"/>
      <c r="R186" s="1"/>
      <c r="S186"/>
      <c r="T186"/>
    </row>
    <row r="187" spans="1:20" ht="24.75" thickBot="1" thickTop="1">
      <c r="A187" s="1"/>
      <c r="B187" s="106"/>
      <c r="C187" s="62"/>
      <c r="D187" s="62"/>
      <c r="E187" s="62"/>
      <c r="F187" s="62"/>
      <c r="G187" s="62"/>
      <c r="H187" s="63"/>
      <c r="I187" s="63"/>
      <c r="J187" s="63"/>
      <c r="K187" s="63"/>
      <c r="L187" s="63"/>
      <c r="M187" s="63"/>
      <c r="N187" s="63"/>
      <c r="O187" s="63"/>
      <c r="P187" s="114"/>
      <c r="Q187" s="77"/>
      <c r="R187" s="1"/>
      <c r="S187"/>
      <c r="T187"/>
    </row>
    <row r="188" spans="1:20" ht="24" thickTop="1">
      <c r="A188" s="1"/>
      <c r="B188" s="116"/>
      <c r="C188" s="358" t="s">
        <v>165</v>
      </c>
      <c r="D188" s="358"/>
      <c r="E188" s="358"/>
      <c r="F188" s="358"/>
      <c r="G188" s="358"/>
      <c r="H188" s="358"/>
      <c r="I188" s="358"/>
      <c r="J188" s="358"/>
      <c r="K188" s="358"/>
      <c r="L188" s="358"/>
      <c r="M188" s="358"/>
      <c r="N188" s="358"/>
      <c r="O188" s="358"/>
      <c r="P188" s="117"/>
      <c r="Q188" s="77"/>
      <c r="R188" s="1"/>
      <c r="S188"/>
      <c r="T188"/>
    </row>
    <row r="189" spans="1:20" ht="23.25">
      <c r="A189" s="1"/>
      <c r="B189" s="118"/>
      <c r="C189" s="315" t="s">
        <v>167</v>
      </c>
      <c r="D189" s="315"/>
      <c r="E189" s="315"/>
      <c r="F189" s="315"/>
      <c r="G189" s="315"/>
      <c r="H189" s="315"/>
      <c r="I189" s="315"/>
      <c r="J189" s="315"/>
      <c r="K189" s="315"/>
      <c r="L189" s="315"/>
      <c r="M189" s="315"/>
      <c r="N189" s="315"/>
      <c r="O189" s="315"/>
      <c r="P189" s="119"/>
      <c r="Q189" s="77"/>
      <c r="R189" s="1"/>
      <c r="S189"/>
      <c r="T189"/>
    </row>
    <row r="190" spans="1:20" ht="12.75">
      <c r="A190" s="1"/>
      <c r="B190" s="120"/>
      <c r="C190" s="121"/>
      <c r="D190" s="121"/>
      <c r="E190" s="121"/>
      <c r="F190" s="121"/>
      <c r="G190" s="121"/>
      <c r="H190" s="121"/>
      <c r="I190" s="121"/>
      <c r="J190" s="121"/>
      <c r="K190" s="121"/>
      <c r="L190" s="121"/>
      <c r="M190" s="121"/>
      <c r="N190" s="121"/>
      <c r="O190" s="121"/>
      <c r="P190" s="122"/>
      <c r="Q190" s="123"/>
      <c r="R190" s="1"/>
      <c r="S190"/>
      <c r="T190"/>
    </row>
    <row r="191" spans="1:20" ht="23.25">
      <c r="A191" s="1"/>
      <c r="B191" s="124" t="s">
        <v>153</v>
      </c>
      <c r="C191" s="125"/>
      <c r="D191" s="347" t="s">
        <v>166</v>
      </c>
      <c r="E191" s="347"/>
      <c r="F191" s="347"/>
      <c r="G191" s="347"/>
      <c r="H191" s="347"/>
      <c r="I191" s="347"/>
      <c r="J191" s="347"/>
      <c r="K191" s="347"/>
      <c r="L191" s="347"/>
      <c r="M191" s="347"/>
      <c r="N191" s="347"/>
      <c r="O191" s="125"/>
      <c r="P191" s="127"/>
      <c r="Q191" s="77"/>
      <c r="R191" s="1"/>
      <c r="S191"/>
      <c r="T191"/>
    </row>
    <row r="192" spans="1:20" ht="23.25">
      <c r="A192" s="5"/>
      <c r="B192" s="128"/>
      <c r="C192" s="125" t="s">
        <v>153</v>
      </c>
      <c r="D192" s="347" t="s">
        <v>168</v>
      </c>
      <c r="E192" s="347"/>
      <c r="F192" s="347"/>
      <c r="G192" s="347"/>
      <c r="H192" s="347"/>
      <c r="I192" s="347"/>
      <c r="J192" s="347"/>
      <c r="K192" s="347"/>
      <c r="L192" s="347"/>
      <c r="M192" s="347"/>
      <c r="N192" s="347"/>
      <c r="O192" s="125"/>
      <c r="P192" s="101"/>
      <c r="Q192" s="77"/>
      <c r="R192" s="5"/>
      <c r="S192"/>
      <c r="T192"/>
    </row>
    <row r="193" spans="1:20" ht="23.25">
      <c r="A193" s="5"/>
      <c r="B193" s="128"/>
      <c r="C193" s="125"/>
      <c r="D193" s="126"/>
      <c r="E193" s="126"/>
      <c r="F193" s="126"/>
      <c r="G193" s="126"/>
      <c r="H193" s="126"/>
      <c r="I193" s="126"/>
      <c r="J193" s="126"/>
      <c r="K193" s="126"/>
      <c r="L193" s="126"/>
      <c r="M193" s="126"/>
      <c r="N193" s="126"/>
      <c r="O193" s="125"/>
      <c r="P193" s="101"/>
      <c r="Q193" s="77"/>
      <c r="R193" s="5"/>
      <c r="S193"/>
      <c r="T193"/>
    </row>
    <row r="194" spans="1:20" ht="23.25">
      <c r="A194" s="1"/>
      <c r="B194" s="359" t="s">
        <v>177</v>
      </c>
      <c r="C194" s="360"/>
      <c r="D194" s="360"/>
      <c r="E194" s="360"/>
      <c r="F194" s="360"/>
      <c r="G194" s="360"/>
      <c r="H194" s="360"/>
      <c r="I194" s="360"/>
      <c r="J194" s="360"/>
      <c r="K194" s="360"/>
      <c r="L194" s="360"/>
      <c r="M194" s="360"/>
      <c r="N194" s="360"/>
      <c r="O194" s="360"/>
      <c r="P194" s="361"/>
      <c r="Q194" s="77"/>
      <c r="R194" s="77"/>
      <c r="S194"/>
      <c r="T194"/>
    </row>
    <row r="195" spans="1:20" ht="23.25">
      <c r="A195" s="1"/>
      <c r="B195" s="120"/>
      <c r="C195" s="129"/>
      <c r="D195" s="129"/>
      <c r="E195" s="129"/>
      <c r="F195" s="129"/>
      <c r="G195" s="129"/>
      <c r="H195" s="129"/>
      <c r="I195" s="129"/>
      <c r="J195" s="129"/>
      <c r="K195" s="129"/>
      <c r="L195" s="129"/>
      <c r="M195" s="129"/>
      <c r="N195" s="129"/>
      <c r="O195" s="129"/>
      <c r="P195" s="130"/>
      <c r="Q195" s="123"/>
      <c r="R195" s="77"/>
      <c r="S195"/>
      <c r="T195"/>
    </row>
    <row r="196" spans="1:20" ht="23.25">
      <c r="A196" s="2"/>
      <c r="B196" s="128"/>
      <c r="C196" s="131"/>
      <c r="D196" s="131"/>
      <c r="E196" s="131"/>
      <c r="F196" s="131"/>
      <c r="G196" s="348" t="s">
        <v>173</v>
      </c>
      <c r="H196" s="348"/>
      <c r="I196" s="254">
        <f>A</f>
        <v>0</v>
      </c>
      <c r="J196" s="254"/>
      <c r="K196" s="254"/>
      <c r="L196" s="254"/>
      <c r="M196" s="254"/>
      <c r="N196" s="254"/>
      <c r="O196" s="254"/>
      <c r="P196" s="346"/>
      <c r="Q196" s="77"/>
      <c r="R196" s="123"/>
      <c r="S196"/>
      <c r="T196"/>
    </row>
    <row r="197" spans="1:20" ht="23.25">
      <c r="A197" s="1"/>
      <c r="B197" s="128"/>
      <c r="C197" s="131"/>
      <c r="D197" s="131"/>
      <c r="E197" s="131"/>
      <c r="F197" s="131"/>
      <c r="G197" s="357" t="s">
        <v>174</v>
      </c>
      <c r="H197" s="357"/>
      <c r="I197" s="254" t="e">
        <f>B*V</f>
        <v>#DIV/0!</v>
      </c>
      <c r="J197" s="254"/>
      <c r="K197" s="254"/>
      <c r="L197" s="254"/>
      <c r="M197" s="254"/>
      <c r="N197" s="254"/>
      <c r="O197" s="254"/>
      <c r="P197" s="346"/>
      <c r="Q197" s="77"/>
      <c r="R197" s="77"/>
      <c r="S197"/>
      <c r="T197"/>
    </row>
    <row r="198" spans="1:20" ht="23.25">
      <c r="A198" s="1"/>
      <c r="B198" s="128"/>
      <c r="C198" s="131"/>
      <c r="D198" s="131"/>
      <c r="E198" s="131"/>
      <c r="F198" s="131"/>
      <c r="G198" s="348" t="s">
        <v>183</v>
      </c>
      <c r="H198" s="348"/>
      <c r="I198" s="254" t="e">
        <f>K*P</f>
        <v>#DIV/0!</v>
      </c>
      <c r="J198" s="254"/>
      <c r="K198" s="254"/>
      <c r="L198" s="254"/>
      <c r="M198" s="254"/>
      <c r="N198" s="254"/>
      <c r="O198" s="254"/>
      <c r="P198" s="346"/>
      <c r="Q198" s="77"/>
      <c r="R198" s="77"/>
      <c r="S198"/>
      <c r="T198"/>
    </row>
    <row r="199" spans="1:20" ht="23.25">
      <c r="A199" s="1"/>
      <c r="B199" s="120"/>
      <c r="C199" s="132"/>
      <c r="D199" s="132"/>
      <c r="E199" s="132"/>
      <c r="F199" s="132"/>
      <c r="G199" s="132"/>
      <c r="H199" s="132"/>
      <c r="I199" s="132"/>
      <c r="J199" s="132"/>
      <c r="K199" s="132"/>
      <c r="L199" s="132"/>
      <c r="M199" s="132"/>
      <c r="N199" s="132"/>
      <c r="O199" s="132"/>
      <c r="P199" s="130"/>
      <c r="Q199" s="123"/>
      <c r="R199" s="77"/>
      <c r="S199"/>
      <c r="T199"/>
    </row>
    <row r="200" spans="1:20" ht="23.25">
      <c r="A200" s="1"/>
      <c r="B200" s="128"/>
      <c r="C200" s="347" t="s">
        <v>175</v>
      </c>
      <c r="D200" s="347"/>
      <c r="E200" s="347"/>
      <c r="F200" s="347"/>
      <c r="G200" s="347"/>
      <c r="H200" s="347"/>
      <c r="I200" s="347"/>
      <c r="J200" s="347"/>
      <c r="K200" s="347"/>
      <c r="L200" s="347"/>
      <c r="M200" s="347"/>
      <c r="N200" s="347"/>
      <c r="O200" s="347"/>
      <c r="P200" s="101"/>
      <c r="Q200" s="77"/>
      <c r="R200" s="77"/>
      <c r="S200"/>
      <c r="T200"/>
    </row>
    <row r="201" spans="1:20" ht="12.75">
      <c r="A201" s="2"/>
      <c r="B201" s="120"/>
      <c r="C201" s="129"/>
      <c r="D201" s="129"/>
      <c r="E201" s="129"/>
      <c r="F201" s="129"/>
      <c r="G201" s="129"/>
      <c r="H201" s="129"/>
      <c r="I201" s="129"/>
      <c r="J201" s="129"/>
      <c r="K201" s="129"/>
      <c r="L201" s="129"/>
      <c r="M201" s="129"/>
      <c r="N201" s="129"/>
      <c r="O201" s="129"/>
      <c r="P201" s="130"/>
      <c r="Q201" s="123"/>
      <c r="R201" s="123"/>
      <c r="S201"/>
      <c r="T201"/>
    </row>
    <row r="202" spans="1:20" ht="23.25">
      <c r="A202" s="1"/>
      <c r="B202" s="128"/>
      <c r="C202" s="131"/>
      <c r="D202" s="131"/>
      <c r="E202" s="131"/>
      <c r="F202" s="131"/>
      <c r="G202" s="348" t="s">
        <v>176</v>
      </c>
      <c r="H202" s="348"/>
      <c r="I202" s="254" t="e">
        <f>A*X</f>
        <v>#DIV/0!</v>
      </c>
      <c r="J202" s="254"/>
      <c r="K202" s="254"/>
      <c r="L202" s="254"/>
      <c r="M202" s="254"/>
      <c r="N202" s="254"/>
      <c r="O202" s="254"/>
      <c r="P202" s="346"/>
      <c r="Q202" s="77"/>
      <c r="R202" s="77"/>
      <c r="S202"/>
      <c r="T202"/>
    </row>
    <row r="203" spans="1:20" ht="23.25">
      <c r="A203" s="1"/>
      <c r="B203" s="128"/>
      <c r="C203" s="131"/>
      <c r="D203" s="131"/>
      <c r="E203" s="131"/>
      <c r="F203" s="131"/>
      <c r="G203" s="348" t="s">
        <v>154</v>
      </c>
      <c r="H203" s="348"/>
      <c r="I203" s="254" t="e">
        <f>B*V*X</f>
        <v>#DIV/0!</v>
      </c>
      <c r="J203" s="254"/>
      <c r="K203" s="254"/>
      <c r="L203" s="254"/>
      <c r="M203" s="254"/>
      <c r="N203" s="254"/>
      <c r="O203" s="254"/>
      <c r="P203" s="346"/>
      <c r="Q203" s="77"/>
      <c r="R203" s="77"/>
      <c r="S203"/>
      <c r="T203"/>
    </row>
    <row r="204" spans="1:20" ht="23.25">
      <c r="A204" s="1"/>
      <c r="B204" s="128"/>
      <c r="C204" s="131"/>
      <c r="D204" s="131"/>
      <c r="E204" s="131"/>
      <c r="F204" s="131"/>
      <c r="G204" s="348" t="s">
        <v>152</v>
      </c>
      <c r="H204" s="348"/>
      <c r="I204" s="254" t="e">
        <f>K*P*X</f>
        <v>#DIV/0!</v>
      </c>
      <c r="J204" s="254"/>
      <c r="K204" s="254"/>
      <c r="L204" s="254"/>
      <c r="M204" s="254"/>
      <c r="N204" s="254"/>
      <c r="O204" s="254"/>
      <c r="P204" s="346"/>
      <c r="Q204" s="77"/>
      <c r="R204" s="77"/>
      <c r="S204"/>
      <c r="T204"/>
    </row>
    <row r="205" spans="1:20" ht="12.75">
      <c r="A205" s="2"/>
      <c r="B205" s="120"/>
      <c r="C205" s="132"/>
      <c r="D205" s="132"/>
      <c r="E205" s="132"/>
      <c r="F205" s="132"/>
      <c r="G205" s="132"/>
      <c r="H205" s="132"/>
      <c r="I205" s="132"/>
      <c r="J205" s="132"/>
      <c r="K205" s="132"/>
      <c r="L205" s="132"/>
      <c r="M205" s="132"/>
      <c r="N205" s="132"/>
      <c r="O205" s="132"/>
      <c r="P205" s="122"/>
      <c r="Q205" s="123"/>
      <c r="R205" s="123"/>
      <c r="S205"/>
      <c r="T205"/>
    </row>
    <row r="206" spans="1:20" ht="23.25">
      <c r="A206" s="1"/>
      <c r="B206" s="128"/>
      <c r="C206" s="382" t="s">
        <v>285</v>
      </c>
      <c r="D206" s="382"/>
      <c r="E206" s="382"/>
      <c r="F206" s="382"/>
      <c r="G206" s="382"/>
      <c r="H206" s="382"/>
      <c r="I206" s="380" t="e">
        <f>ROUND(SUM(I202:P204),Rd)</f>
        <v>#DIV/0!</v>
      </c>
      <c r="J206" s="380"/>
      <c r="K206" s="380"/>
      <c r="L206" s="380"/>
      <c r="M206" s="380"/>
      <c r="N206" s="380"/>
      <c r="O206" s="380"/>
      <c r="P206" s="381"/>
      <c r="Q206" s="77"/>
      <c r="R206" s="77"/>
      <c r="S206"/>
      <c r="T206"/>
    </row>
    <row r="207" spans="1:20" ht="23.25">
      <c r="A207" s="2"/>
      <c r="B207" s="128"/>
      <c r="C207" s="382" t="s">
        <v>184</v>
      </c>
      <c r="D207" s="382"/>
      <c r="E207" s="382"/>
      <c r="F207" s="382"/>
      <c r="G207" s="382"/>
      <c r="H207" s="382"/>
      <c r="I207" s="380">
        <f>ROUND(M,Rd)</f>
        <v>0</v>
      </c>
      <c r="J207" s="380"/>
      <c r="K207" s="380"/>
      <c r="L207" s="380"/>
      <c r="M207" s="380"/>
      <c r="N207" s="380"/>
      <c r="O207" s="380"/>
      <c r="P207" s="381"/>
      <c r="Q207" s="77"/>
      <c r="R207" s="123"/>
      <c r="S207"/>
      <c r="T207"/>
    </row>
    <row r="208" spans="1:20" ht="24" thickBot="1">
      <c r="A208" s="1"/>
      <c r="B208" s="128"/>
      <c r="C208" s="131"/>
      <c r="D208" s="131"/>
      <c r="E208" s="131"/>
      <c r="F208" s="131"/>
      <c r="G208" s="131"/>
      <c r="H208" s="131"/>
      <c r="I208" s="131"/>
      <c r="J208" s="131"/>
      <c r="K208" s="131"/>
      <c r="L208" s="131"/>
      <c r="M208" s="131"/>
      <c r="N208" s="131"/>
      <c r="O208" s="131"/>
      <c r="P208" s="133"/>
      <c r="Q208" s="77"/>
      <c r="R208" s="77"/>
      <c r="S208"/>
      <c r="T208"/>
    </row>
    <row r="209" spans="1:20" ht="24" thickTop="1">
      <c r="A209" s="2"/>
      <c r="B209" s="134"/>
      <c r="C209" s="379" t="s">
        <v>180</v>
      </c>
      <c r="D209" s="379"/>
      <c r="E209" s="379"/>
      <c r="F209" s="379"/>
      <c r="G209" s="379"/>
      <c r="H209" s="379"/>
      <c r="I209" s="379"/>
      <c r="J209" s="379"/>
      <c r="K209" s="379"/>
      <c r="L209" s="379"/>
      <c r="M209" s="379"/>
      <c r="N209" s="379"/>
      <c r="O209" s="379"/>
      <c r="P209" s="135"/>
      <c r="Q209" s="4"/>
      <c r="R209" s="123"/>
      <c r="S209"/>
      <c r="T209"/>
    </row>
    <row r="210" spans="1:20" ht="23.25">
      <c r="A210" s="1"/>
      <c r="B210" s="118"/>
      <c r="C210" s="315" t="s">
        <v>167</v>
      </c>
      <c r="D210" s="315"/>
      <c r="E210" s="315"/>
      <c r="F210" s="315"/>
      <c r="G210" s="315"/>
      <c r="H210" s="315"/>
      <c r="I210" s="315"/>
      <c r="J210" s="315"/>
      <c r="K210" s="315"/>
      <c r="L210" s="315"/>
      <c r="M210" s="315"/>
      <c r="N210" s="315"/>
      <c r="O210" s="315"/>
      <c r="P210" s="119"/>
      <c r="Q210" s="4"/>
      <c r="R210" s="77"/>
      <c r="S210"/>
      <c r="T210"/>
    </row>
    <row r="211" spans="1:20" ht="23.25">
      <c r="A211" s="1"/>
      <c r="B211" s="120"/>
      <c r="C211" s="121"/>
      <c r="D211" s="121"/>
      <c r="E211" s="121"/>
      <c r="F211" s="121"/>
      <c r="G211" s="121"/>
      <c r="H211" s="121"/>
      <c r="I211" s="121"/>
      <c r="J211" s="121"/>
      <c r="K211" s="121"/>
      <c r="L211" s="121"/>
      <c r="M211" s="121"/>
      <c r="N211" s="121"/>
      <c r="O211" s="121"/>
      <c r="P211" s="122"/>
      <c r="Q211" s="4"/>
      <c r="R211" s="77"/>
      <c r="S211"/>
      <c r="T211"/>
    </row>
    <row r="212" spans="1:20" ht="23.25">
      <c r="A212" s="1"/>
      <c r="B212" s="124" t="s">
        <v>153</v>
      </c>
      <c r="C212" s="125"/>
      <c r="D212" s="347" t="s">
        <v>178</v>
      </c>
      <c r="E212" s="347"/>
      <c r="F212" s="347"/>
      <c r="G212" s="347"/>
      <c r="H212" s="347"/>
      <c r="I212" s="347"/>
      <c r="J212" s="347"/>
      <c r="K212" s="347"/>
      <c r="L212" s="347"/>
      <c r="M212" s="347"/>
      <c r="N212" s="347"/>
      <c r="O212" s="125"/>
      <c r="P212" s="127"/>
      <c r="Q212" s="4"/>
      <c r="R212" s="77"/>
      <c r="S212"/>
      <c r="T212"/>
    </row>
    <row r="213" spans="1:20" ht="23.25">
      <c r="A213" s="4"/>
      <c r="B213" s="128"/>
      <c r="C213" s="125" t="s">
        <v>153</v>
      </c>
      <c r="D213" s="347" t="s">
        <v>179</v>
      </c>
      <c r="E213" s="347"/>
      <c r="F213" s="347"/>
      <c r="G213" s="347"/>
      <c r="H213" s="347"/>
      <c r="I213" s="347"/>
      <c r="J213" s="347"/>
      <c r="K213" s="347"/>
      <c r="L213" s="347"/>
      <c r="M213" s="347"/>
      <c r="N213" s="347"/>
      <c r="O213" s="125"/>
      <c r="P213" s="101"/>
      <c r="Q213" s="4"/>
      <c r="R213" s="4"/>
      <c r="S213"/>
      <c r="T213"/>
    </row>
    <row r="214" spans="1:20" ht="23.25">
      <c r="A214" s="4"/>
      <c r="B214" s="128"/>
      <c r="C214" s="125"/>
      <c r="D214" s="126"/>
      <c r="E214" s="126"/>
      <c r="F214" s="126"/>
      <c r="G214" s="126"/>
      <c r="H214" s="126"/>
      <c r="I214" s="126"/>
      <c r="J214" s="126"/>
      <c r="K214" s="126"/>
      <c r="L214" s="126"/>
      <c r="M214" s="126"/>
      <c r="N214" s="126"/>
      <c r="O214" s="125"/>
      <c r="P214" s="101"/>
      <c r="Q214" s="4"/>
      <c r="R214" s="4"/>
      <c r="S214"/>
      <c r="T214"/>
    </row>
    <row r="215" spans="1:20" ht="23.25">
      <c r="A215" s="4"/>
      <c r="B215" s="359" t="s">
        <v>177</v>
      </c>
      <c r="C215" s="360"/>
      <c r="D215" s="360"/>
      <c r="E215" s="360"/>
      <c r="F215" s="360"/>
      <c r="G215" s="360"/>
      <c r="H215" s="360"/>
      <c r="I215" s="360"/>
      <c r="J215" s="360"/>
      <c r="K215" s="360"/>
      <c r="L215" s="360"/>
      <c r="M215" s="360"/>
      <c r="N215" s="360"/>
      <c r="O215" s="360"/>
      <c r="P215" s="361"/>
      <c r="Q215" s="4"/>
      <c r="R215" s="4"/>
      <c r="S215"/>
      <c r="T215"/>
    </row>
    <row r="216" spans="1:20" ht="12.75">
      <c r="A216" s="4"/>
      <c r="B216" s="120"/>
      <c r="C216" s="129"/>
      <c r="D216" s="129"/>
      <c r="E216" s="129"/>
      <c r="F216" s="129"/>
      <c r="G216" s="129"/>
      <c r="H216" s="129"/>
      <c r="I216" s="129"/>
      <c r="J216" s="129"/>
      <c r="K216" s="129"/>
      <c r="L216" s="129"/>
      <c r="M216" s="129"/>
      <c r="N216" s="129"/>
      <c r="O216" s="129"/>
      <c r="P216" s="130"/>
      <c r="Q216" s="4"/>
      <c r="R216" s="4"/>
      <c r="S216"/>
      <c r="T216"/>
    </row>
    <row r="217" spans="1:20" ht="23.25">
      <c r="A217" s="4"/>
      <c r="B217" s="128"/>
      <c r="C217" s="131"/>
      <c r="D217" s="131"/>
      <c r="E217" s="131"/>
      <c r="F217" s="131"/>
      <c r="G217" s="348" t="s">
        <v>272</v>
      </c>
      <c r="H217" s="348"/>
      <c r="I217" s="254">
        <f>D</f>
        <v>0</v>
      </c>
      <c r="J217" s="254"/>
      <c r="K217" s="254"/>
      <c r="L217" s="254"/>
      <c r="M217" s="254"/>
      <c r="N217" s="254"/>
      <c r="O217" s="254"/>
      <c r="P217" s="346"/>
      <c r="Q217" s="4"/>
      <c r="R217" s="4"/>
      <c r="S217"/>
      <c r="T217"/>
    </row>
    <row r="218" spans="1:20" ht="23.25">
      <c r="A218" s="4"/>
      <c r="B218" s="128"/>
      <c r="C218" s="131"/>
      <c r="D218" s="131"/>
      <c r="E218" s="131"/>
      <c r="F218" s="131"/>
      <c r="G218" s="357" t="s">
        <v>181</v>
      </c>
      <c r="H218" s="357"/>
      <c r="I218" s="254" t="e">
        <f>E*V</f>
        <v>#DIV/0!</v>
      </c>
      <c r="J218" s="254"/>
      <c r="K218" s="254"/>
      <c r="L218" s="254"/>
      <c r="M218" s="254"/>
      <c r="N218" s="254"/>
      <c r="O218" s="254"/>
      <c r="P218" s="346"/>
      <c r="Q218" s="4"/>
      <c r="R218" s="4"/>
      <c r="S218"/>
      <c r="T218"/>
    </row>
    <row r="219" spans="1:20" ht="23.25">
      <c r="A219" s="4"/>
      <c r="B219" s="128"/>
      <c r="C219" s="131"/>
      <c r="D219" s="131"/>
      <c r="E219" s="131"/>
      <c r="F219" s="131"/>
      <c r="G219" s="348" t="s">
        <v>182</v>
      </c>
      <c r="H219" s="348"/>
      <c r="I219" s="254" t="e">
        <f>F*P</f>
        <v>#DIV/0!</v>
      </c>
      <c r="J219" s="383"/>
      <c r="K219" s="383"/>
      <c r="L219" s="383"/>
      <c r="M219" s="383"/>
      <c r="N219" s="383"/>
      <c r="O219" s="383"/>
      <c r="P219" s="384"/>
      <c r="Q219" s="4"/>
      <c r="R219" s="4"/>
      <c r="S219"/>
      <c r="T219"/>
    </row>
    <row r="220" spans="1:20" ht="12.75">
      <c r="A220" s="4"/>
      <c r="B220" s="120"/>
      <c r="C220" s="132"/>
      <c r="D220" s="132"/>
      <c r="E220" s="132"/>
      <c r="F220" s="132"/>
      <c r="G220" s="132"/>
      <c r="H220" s="132"/>
      <c r="I220" s="132"/>
      <c r="J220" s="132"/>
      <c r="K220" s="132"/>
      <c r="L220" s="132"/>
      <c r="M220" s="132"/>
      <c r="N220" s="132"/>
      <c r="O220" s="132"/>
      <c r="P220" s="130"/>
      <c r="Q220" s="4"/>
      <c r="R220" s="4"/>
      <c r="S220"/>
      <c r="T220"/>
    </row>
    <row r="221" spans="1:20" ht="23.25">
      <c r="A221" s="4"/>
      <c r="B221" s="128"/>
      <c r="C221" s="347" t="s">
        <v>175</v>
      </c>
      <c r="D221" s="347"/>
      <c r="E221" s="347"/>
      <c r="F221" s="347"/>
      <c r="G221" s="347"/>
      <c r="H221" s="347"/>
      <c r="I221" s="347"/>
      <c r="J221" s="347"/>
      <c r="K221" s="347"/>
      <c r="L221" s="347"/>
      <c r="M221" s="347"/>
      <c r="N221" s="347"/>
      <c r="O221" s="347"/>
      <c r="P221" s="101"/>
      <c r="Q221" s="4"/>
      <c r="R221" s="4"/>
      <c r="S221"/>
      <c r="T221"/>
    </row>
    <row r="222" spans="1:20" ht="12.75">
      <c r="A222" s="4"/>
      <c r="B222" s="120"/>
      <c r="C222" s="129"/>
      <c r="D222" s="129"/>
      <c r="E222" s="129"/>
      <c r="F222" s="129"/>
      <c r="G222" s="129"/>
      <c r="H222" s="129"/>
      <c r="I222" s="129"/>
      <c r="J222" s="129"/>
      <c r="K222" s="129"/>
      <c r="L222" s="129"/>
      <c r="M222" s="129"/>
      <c r="N222" s="129"/>
      <c r="O222" s="129"/>
      <c r="P222" s="130"/>
      <c r="Q222" s="4"/>
      <c r="R222" s="4"/>
      <c r="S222"/>
      <c r="T222"/>
    </row>
    <row r="223" spans="1:20" ht="23.25">
      <c r="A223" s="4"/>
      <c r="B223" s="128"/>
      <c r="C223" s="131"/>
      <c r="D223" s="131"/>
      <c r="E223" s="131"/>
      <c r="F223" s="131"/>
      <c r="G223" s="348" t="s">
        <v>185</v>
      </c>
      <c r="H223" s="348"/>
      <c r="I223" s="254" t="e">
        <f>D*X</f>
        <v>#DIV/0!</v>
      </c>
      <c r="J223" s="254"/>
      <c r="K223" s="254"/>
      <c r="L223" s="254"/>
      <c r="M223" s="254"/>
      <c r="N223" s="254"/>
      <c r="O223" s="254"/>
      <c r="P223" s="346"/>
      <c r="Q223" s="4"/>
      <c r="R223" s="4"/>
      <c r="S223"/>
      <c r="T223"/>
    </row>
    <row r="224" spans="1:20" ht="23.25">
      <c r="A224" s="4"/>
      <c r="B224" s="128"/>
      <c r="C224" s="131"/>
      <c r="D224" s="131"/>
      <c r="E224" s="131"/>
      <c r="F224" s="131"/>
      <c r="G224" s="348" t="s">
        <v>186</v>
      </c>
      <c r="H224" s="348"/>
      <c r="I224" s="254" t="e">
        <f>E*V*X</f>
        <v>#DIV/0!</v>
      </c>
      <c r="J224" s="254"/>
      <c r="K224" s="254"/>
      <c r="L224" s="254"/>
      <c r="M224" s="254"/>
      <c r="N224" s="254"/>
      <c r="O224" s="254"/>
      <c r="P224" s="346"/>
      <c r="Q224" s="4"/>
      <c r="R224" s="4"/>
      <c r="S224"/>
      <c r="T224"/>
    </row>
    <row r="225" spans="1:20" ht="23.25">
      <c r="A225" s="4"/>
      <c r="B225" s="128"/>
      <c r="C225" s="131"/>
      <c r="D225" s="131"/>
      <c r="E225" s="131"/>
      <c r="F225" s="131"/>
      <c r="G225" s="348" t="s">
        <v>187</v>
      </c>
      <c r="H225" s="348"/>
      <c r="I225" s="254" t="e">
        <f>F*P*X</f>
        <v>#DIV/0!</v>
      </c>
      <c r="J225" s="254"/>
      <c r="K225" s="254"/>
      <c r="L225" s="254"/>
      <c r="M225" s="254"/>
      <c r="N225" s="254"/>
      <c r="O225" s="254"/>
      <c r="P225" s="346"/>
      <c r="Q225" s="4"/>
      <c r="R225" s="4"/>
      <c r="S225"/>
      <c r="T225"/>
    </row>
    <row r="226" spans="1:20" ht="20.25">
      <c r="A226" s="4"/>
      <c r="B226" s="128"/>
      <c r="C226" s="131"/>
      <c r="D226" s="131"/>
      <c r="E226" s="131"/>
      <c r="F226" s="131"/>
      <c r="G226" s="131"/>
      <c r="H226" s="131"/>
      <c r="I226" s="131"/>
      <c r="J226" s="131"/>
      <c r="K226" s="131"/>
      <c r="L226" s="131"/>
      <c r="M226" s="131"/>
      <c r="N226" s="131"/>
      <c r="O226" s="131"/>
      <c r="P226" s="133"/>
      <c r="Q226" s="4"/>
      <c r="R226" s="4"/>
      <c r="S226"/>
      <c r="T226"/>
    </row>
    <row r="227" spans="1:20" ht="23.25">
      <c r="A227" s="4"/>
      <c r="B227" s="128"/>
      <c r="C227" s="382" t="s">
        <v>285</v>
      </c>
      <c r="D227" s="382"/>
      <c r="E227" s="382"/>
      <c r="F227" s="382"/>
      <c r="G227" s="382"/>
      <c r="H227" s="382"/>
      <c r="I227" s="380" t="e">
        <f>ROUND(SUM(I223:P225),Rd)</f>
        <v>#DIV/0!</v>
      </c>
      <c r="J227" s="380"/>
      <c r="K227" s="380"/>
      <c r="L227" s="380"/>
      <c r="M227" s="380"/>
      <c r="N227" s="380"/>
      <c r="O227" s="380"/>
      <c r="P227" s="381"/>
      <c r="Q227" s="4"/>
      <c r="R227" s="4"/>
      <c r="S227"/>
      <c r="T227"/>
    </row>
    <row r="228" spans="1:20" ht="23.25">
      <c r="A228" s="4"/>
      <c r="B228" s="128"/>
      <c r="C228" s="382" t="s">
        <v>188</v>
      </c>
      <c r="D228" s="382"/>
      <c r="E228" s="382"/>
      <c r="F228" s="382"/>
      <c r="G228" s="382"/>
      <c r="H228" s="382"/>
      <c r="I228" s="380">
        <f>ROUND(N,Rd)</f>
        <v>0</v>
      </c>
      <c r="J228" s="380"/>
      <c r="K228" s="380"/>
      <c r="L228" s="380"/>
      <c r="M228" s="380"/>
      <c r="N228" s="380"/>
      <c r="O228" s="380"/>
      <c r="P228" s="381"/>
      <c r="Q228" s="4"/>
      <c r="R228" s="4"/>
      <c r="S228"/>
      <c r="T228"/>
    </row>
    <row r="229" spans="1:20" ht="24" thickBot="1">
      <c r="A229" s="4"/>
      <c r="B229" s="128"/>
      <c r="C229" s="136"/>
      <c r="D229" s="136"/>
      <c r="E229" s="136"/>
      <c r="F229" s="136"/>
      <c r="G229" s="131"/>
      <c r="H229" s="131"/>
      <c r="I229" s="131"/>
      <c r="J229" s="131"/>
      <c r="K229" s="131"/>
      <c r="L229" s="131"/>
      <c r="M229" s="131"/>
      <c r="N229" s="131"/>
      <c r="O229" s="131"/>
      <c r="P229" s="133"/>
      <c r="Q229" s="4"/>
      <c r="R229" s="4"/>
      <c r="S229"/>
      <c r="T229"/>
    </row>
    <row r="230" spans="1:20" ht="24" thickTop="1">
      <c r="A230" s="4"/>
      <c r="B230" s="134"/>
      <c r="C230" s="379" t="s">
        <v>189</v>
      </c>
      <c r="D230" s="379"/>
      <c r="E230" s="379"/>
      <c r="F230" s="379"/>
      <c r="G230" s="379"/>
      <c r="H230" s="379"/>
      <c r="I230" s="379"/>
      <c r="J230" s="379"/>
      <c r="K230" s="379"/>
      <c r="L230" s="379"/>
      <c r="M230" s="379"/>
      <c r="N230" s="379"/>
      <c r="O230" s="379"/>
      <c r="P230" s="135"/>
      <c r="Q230" s="4"/>
      <c r="R230" s="4"/>
      <c r="S230"/>
      <c r="T230"/>
    </row>
    <row r="231" spans="1:20" ht="23.25">
      <c r="A231" s="4"/>
      <c r="B231" s="118"/>
      <c r="C231" s="315" t="s">
        <v>167</v>
      </c>
      <c r="D231" s="315"/>
      <c r="E231" s="315"/>
      <c r="F231" s="315"/>
      <c r="G231" s="315"/>
      <c r="H231" s="315"/>
      <c r="I231" s="315"/>
      <c r="J231" s="315"/>
      <c r="K231" s="315"/>
      <c r="L231" s="315"/>
      <c r="M231" s="315"/>
      <c r="N231" s="315"/>
      <c r="O231" s="315"/>
      <c r="P231" s="119"/>
      <c r="Q231" s="4"/>
      <c r="R231" s="4"/>
      <c r="S231"/>
      <c r="T231"/>
    </row>
    <row r="232" spans="1:20" ht="12.75">
      <c r="A232" s="4"/>
      <c r="B232" s="120"/>
      <c r="C232" s="121"/>
      <c r="D232" s="121"/>
      <c r="E232" s="121"/>
      <c r="F232" s="121"/>
      <c r="G232" s="121"/>
      <c r="H232" s="121"/>
      <c r="I232" s="121"/>
      <c r="J232" s="121"/>
      <c r="K232" s="121"/>
      <c r="L232" s="121"/>
      <c r="M232" s="121"/>
      <c r="N232" s="121"/>
      <c r="O232" s="121"/>
      <c r="P232" s="122"/>
      <c r="Q232" s="4"/>
      <c r="R232" s="4"/>
      <c r="S232"/>
      <c r="T232"/>
    </row>
    <row r="233" spans="1:20" ht="23.25">
      <c r="A233" s="4"/>
      <c r="B233" s="124" t="s">
        <v>153</v>
      </c>
      <c r="C233" s="125"/>
      <c r="D233" s="347" t="s">
        <v>190</v>
      </c>
      <c r="E233" s="347"/>
      <c r="F233" s="347"/>
      <c r="G233" s="347"/>
      <c r="H233" s="347"/>
      <c r="I233" s="347"/>
      <c r="J233" s="347"/>
      <c r="K233" s="347"/>
      <c r="L233" s="347"/>
      <c r="M233" s="347"/>
      <c r="N233" s="347"/>
      <c r="O233" s="125"/>
      <c r="P233" s="127"/>
      <c r="Q233" s="4"/>
      <c r="R233" s="4"/>
      <c r="S233"/>
      <c r="T233"/>
    </row>
    <row r="234" spans="1:20" ht="23.25">
      <c r="A234" s="4"/>
      <c r="B234" s="128"/>
      <c r="C234" s="125" t="s">
        <v>153</v>
      </c>
      <c r="D234" s="347" t="s">
        <v>191</v>
      </c>
      <c r="E234" s="347"/>
      <c r="F234" s="347"/>
      <c r="G234" s="347"/>
      <c r="H234" s="347"/>
      <c r="I234" s="347"/>
      <c r="J234" s="347"/>
      <c r="K234" s="347"/>
      <c r="L234" s="347"/>
      <c r="M234" s="347"/>
      <c r="N234" s="347"/>
      <c r="O234" s="125"/>
      <c r="P234" s="101"/>
      <c r="Q234" s="4"/>
      <c r="R234" s="4"/>
      <c r="S234"/>
      <c r="T234"/>
    </row>
    <row r="235" spans="1:20" ht="23.25">
      <c r="A235" s="4"/>
      <c r="B235" s="128"/>
      <c r="C235" s="125"/>
      <c r="D235" s="126"/>
      <c r="E235" s="126"/>
      <c r="F235" s="126"/>
      <c r="G235" s="126"/>
      <c r="H235" s="126"/>
      <c r="I235" s="126"/>
      <c r="J235" s="126"/>
      <c r="K235" s="126"/>
      <c r="L235" s="126"/>
      <c r="M235" s="126"/>
      <c r="N235" s="126"/>
      <c r="O235" s="125"/>
      <c r="P235" s="101"/>
      <c r="Q235" s="4"/>
      <c r="R235" s="4"/>
      <c r="S235"/>
      <c r="T235"/>
    </row>
    <row r="236" spans="1:20" ht="23.25">
      <c r="A236" s="4"/>
      <c r="B236" s="359" t="s">
        <v>177</v>
      </c>
      <c r="C236" s="360"/>
      <c r="D236" s="360"/>
      <c r="E236" s="360"/>
      <c r="F236" s="360"/>
      <c r="G236" s="360"/>
      <c r="H236" s="360"/>
      <c r="I236" s="360"/>
      <c r="J236" s="360"/>
      <c r="K236" s="360"/>
      <c r="L236" s="360"/>
      <c r="M236" s="360"/>
      <c r="N236" s="360"/>
      <c r="O236" s="360"/>
      <c r="P236" s="361"/>
      <c r="Q236" s="4"/>
      <c r="R236" s="4"/>
      <c r="S236"/>
      <c r="T236"/>
    </row>
    <row r="237" spans="1:20" ht="12.75">
      <c r="A237" s="4"/>
      <c r="B237" s="120"/>
      <c r="C237" s="129"/>
      <c r="D237" s="129"/>
      <c r="E237" s="129"/>
      <c r="F237" s="129"/>
      <c r="G237" s="129"/>
      <c r="H237" s="129"/>
      <c r="I237" s="129"/>
      <c r="J237" s="129"/>
      <c r="K237" s="129"/>
      <c r="L237" s="129"/>
      <c r="M237" s="129"/>
      <c r="N237" s="129"/>
      <c r="O237" s="129"/>
      <c r="P237" s="130"/>
      <c r="Q237" s="4"/>
      <c r="R237" s="4"/>
      <c r="S237"/>
      <c r="T237"/>
    </row>
    <row r="238" spans="1:20" ht="23.25">
      <c r="A238" s="4"/>
      <c r="B238" s="128"/>
      <c r="C238" s="131"/>
      <c r="D238" s="131"/>
      <c r="E238" s="131"/>
      <c r="F238" s="131"/>
      <c r="G238" s="348" t="s">
        <v>269</v>
      </c>
      <c r="H238" s="348"/>
      <c r="I238" s="254">
        <f>G</f>
        <v>0</v>
      </c>
      <c r="J238" s="254"/>
      <c r="K238" s="254"/>
      <c r="L238" s="254"/>
      <c r="M238" s="254"/>
      <c r="N238" s="254"/>
      <c r="O238" s="254"/>
      <c r="P238" s="346"/>
      <c r="Q238" s="4"/>
      <c r="R238" s="4"/>
      <c r="S238"/>
      <c r="T238"/>
    </row>
    <row r="239" spans="1:20" ht="23.25">
      <c r="A239" s="4"/>
      <c r="B239" s="128"/>
      <c r="C239" s="131"/>
      <c r="D239" s="131"/>
      <c r="E239" s="131"/>
      <c r="F239" s="131"/>
      <c r="G239" s="357" t="s">
        <v>273</v>
      </c>
      <c r="H239" s="357"/>
      <c r="I239" s="254" t="e">
        <f>H*V</f>
        <v>#DIV/0!</v>
      </c>
      <c r="J239" s="254"/>
      <c r="K239" s="254"/>
      <c r="L239" s="254"/>
      <c r="M239" s="254"/>
      <c r="N239" s="254"/>
      <c r="O239" s="254"/>
      <c r="P239" s="346"/>
      <c r="Q239" s="4"/>
      <c r="R239" s="4"/>
      <c r="S239"/>
      <c r="T239"/>
    </row>
    <row r="240" spans="1:20" ht="23.25">
      <c r="A240" s="4"/>
      <c r="B240" s="128"/>
      <c r="C240" s="131"/>
      <c r="D240" s="131"/>
      <c r="E240" s="131"/>
      <c r="F240" s="131"/>
      <c r="G240" s="348" t="s">
        <v>192</v>
      </c>
      <c r="H240" s="348"/>
      <c r="I240" s="254" t="e">
        <f>J*P</f>
        <v>#DIV/0!</v>
      </c>
      <c r="J240" s="254"/>
      <c r="K240" s="254"/>
      <c r="L240" s="254"/>
      <c r="M240" s="254"/>
      <c r="N240" s="254"/>
      <c r="O240" s="254"/>
      <c r="P240" s="346"/>
      <c r="Q240" s="4"/>
      <c r="R240" s="4"/>
      <c r="S240"/>
      <c r="T240"/>
    </row>
    <row r="241" spans="1:20" ht="12.75">
      <c r="A241" s="4"/>
      <c r="B241" s="120"/>
      <c r="C241" s="132"/>
      <c r="D241" s="132"/>
      <c r="E241" s="132"/>
      <c r="F241" s="132"/>
      <c r="G241" s="132"/>
      <c r="H241" s="132"/>
      <c r="I241" s="132"/>
      <c r="J241" s="132"/>
      <c r="K241" s="132"/>
      <c r="L241" s="132"/>
      <c r="M241" s="132"/>
      <c r="N241" s="132"/>
      <c r="O241" s="132"/>
      <c r="P241" s="130"/>
      <c r="Q241" s="4"/>
      <c r="R241" s="4"/>
      <c r="S241"/>
      <c r="T241"/>
    </row>
    <row r="242" spans="1:20" ht="23.25">
      <c r="A242" s="4"/>
      <c r="B242" s="128"/>
      <c r="C242" s="347" t="s">
        <v>175</v>
      </c>
      <c r="D242" s="347"/>
      <c r="E242" s="347"/>
      <c r="F242" s="347"/>
      <c r="G242" s="347"/>
      <c r="H242" s="347"/>
      <c r="I242" s="347"/>
      <c r="J242" s="347"/>
      <c r="K242" s="347"/>
      <c r="L242" s="347"/>
      <c r="M242" s="347"/>
      <c r="N242" s="347"/>
      <c r="O242" s="347"/>
      <c r="P242" s="101"/>
      <c r="Q242" s="4"/>
      <c r="R242" s="4"/>
      <c r="S242"/>
      <c r="T242"/>
    </row>
    <row r="243" spans="1:20" ht="12.75">
      <c r="A243" s="4"/>
      <c r="B243" s="120"/>
      <c r="C243" s="129"/>
      <c r="D243" s="129"/>
      <c r="E243" s="129"/>
      <c r="F243" s="129"/>
      <c r="G243" s="129"/>
      <c r="H243" s="129"/>
      <c r="I243" s="129"/>
      <c r="J243" s="129"/>
      <c r="K243" s="129"/>
      <c r="L243" s="129"/>
      <c r="M243" s="129"/>
      <c r="N243" s="129"/>
      <c r="O243" s="129"/>
      <c r="P243" s="130"/>
      <c r="Q243" s="4"/>
      <c r="R243" s="4"/>
      <c r="S243"/>
      <c r="T243"/>
    </row>
    <row r="244" spans="1:20" ht="23.25">
      <c r="A244" s="4"/>
      <c r="B244" s="128"/>
      <c r="C244" s="131"/>
      <c r="D244" s="131"/>
      <c r="E244" s="131"/>
      <c r="F244" s="131"/>
      <c r="G244" s="348" t="s">
        <v>193</v>
      </c>
      <c r="H244" s="348"/>
      <c r="I244" s="254" t="e">
        <f>G*X</f>
        <v>#DIV/0!</v>
      </c>
      <c r="J244" s="254"/>
      <c r="K244" s="254"/>
      <c r="L244" s="254"/>
      <c r="M244" s="254"/>
      <c r="N244" s="254"/>
      <c r="O244" s="254"/>
      <c r="P244" s="346"/>
      <c r="Q244" s="4"/>
      <c r="R244" s="4"/>
      <c r="S244"/>
      <c r="T244"/>
    </row>
    <row r="245" spans="1:20" ht="23.25">
      <c r="A245" s="4"/>
      <c r="B245" s="128"/>
      <c r="C245" s="131"/>
      <c r="D245" s="131"/>
      <c r="E245" s="131"/>
      <c r="F245" s="131"/>
      <c r="G245" s="348" t="s">
        <v>194</v>
      </c>
      <c r="H245" s="348"/>
      <c r="I245" s="254" t="e">
        <f>H*V*X</f>
        <v>#DIV/0!</v>
      </c>
      <c r="J245" s="254"/>
      <c r="K245" s="254"/>
      <c r="L245" s="254"/>
      <c r="M245" s="254"/>
      <c r="N245" s="254"/>
      <c r="O245" s="254"/>
      <c r="P245" s="346"/>
      <c r="Q245" s="4"/>
      <c r="R245" s="4"/>
      <c r="S245"/>
      <c r="T245"/>
    </row>
    <row r="246" spans="1:20" ht="23.25">
      <c r="A246" s="4"/>
      <c r="B246" s="128"/>
      <c r="C246" s="131"/>
      <c r="D246" s="131"/>
      <c r="E246" s="131"/>
      <c r="F246" s="131"/>
      <c r="G246" s="348" t="s">
        <v>195</v>
      </c>
      <c r="H246" s="348"/>
      <c r="I246" s="254" t="e">
        <f>J*P*X</f>
        <v>#DIV/0!</v>
      </c>
      <c r="J246" s="254"/>
      <c r="K246" s="254"/>
      <c r="L246" s="254"/>
      <c r="M246" s="254"/>
      <c r="N246" s="254"/>
      <c r="O246" s="254"/>
      <c r="P246" s="346"/>
      <c r="Q246" s="4"/>
      <c r="R246" s="4"/>
      <c r="S246"/>
      <c r="T246"/>
    </row>
    <row r="247" spans="1:20" ht="20.25">
      <c r="A247" s="4"/>
      <c r="B247" s="128"/>
      <c r="C247" s="131"/>
      <c r="D247" s="131"/>
      <c r="E247" s="131"/>
      <c r="F247" s="131"/>
      <c r="G247" s="131"/>
      <c r="H247" s="131"/>
      <c r="I247" s="131"/>
      <c r="J247" s="131"/>
      <c r="K247" s="131"/>
      <c r="L247" s="131"/>
      <c r="M247" s="131"/>
      <c r="N247" s="131"/>
      <c r="O247" s="131"/>
      <c r="P247" s="133"/>
      <c r="Q247" s="4"/>
      <c r="R247" s="4"/>
      <c r="S247"/>
      <c r="T247"/>
    </row>
    <row r="248" spans="1:20" ht="23.25">
      <c r="A248" s="4"/>
      <c r="B248" s="128"/>
      <c r="C248" s="382" t="s">
        <v>285</v>
      </c>
      <c r="D248" s="382"/>
      <c r="E248" s="382"/>
      <c r="F248" s="382"/>
      <c r="G248" s="382"/>
      <c r="H248" s="382"/>
      <c r="I248" s="380" t="e">
        <f>SUM(I244:P246)</f>
        <v>#DIV/0!</v>
      </c>
      <c r="J248" s="380"/>
      <c r="K248" s="380"/>
      <c r="L248" s="380"/>
      <c r="M248" s="380"/>
      <c r="N248" s="380"/>
      <c r="O248" s="380"/>
      <c r="P248" s="381"/>
      <c r="Q248" s="4"/>
      <c r="R248" s="4"/>
      <c r="S248"/>
      <c r="T248"/>
    </row>
    <row r="249" spans="1:20" ht="23.25">
      <c r="A249" s="4"/>
      <c r="B249" s="128"/>
      <c r="C249" s="382" t="s">
        <v>196</v>
      </c>
      <c r="D249" s="382"/>
      <c r="E249" s="382"/>
      <c r="F249" s="382"/>
      <c r="G249" s="382"/>
      <c r="H249" s="382"/>
      <c r="I249" s="380">
        <f>W</f>
        <v>0</v>
      </c>
      <c r="J249" s="380"/>
      <c r="K249" s="380"/>
      <c r="L249" s="380"/>
      <c r="M249" s="380"/>
      <c r="N249" s="380"/>
      <c r="O249" s="380"/>
      <c r="P249" s="381"/>
      <c r="Q249" s="4"/>
      <c r="R249" s="4"/>
      <c r="S249"/>
      <c r="T249"/>
    </row>
    <row r="250" spans="1:20" ht="21" thickBot="1">
      <c r="A250" s="4"/>
      <c r="B250" s="137"/>
      <c r="C250" s="138"/>
      <c r="D250" s="138"/>
      <c r="E250" s="138"/>
      <c r="F250" s="138"/>
      <c r="G250" s="138"/>
      <c r="H250" s="138"/>
      <c r="I250" s="138"/>
      <c r="J250" s="138"/>
      <c r="K250" s="138"/>
      <c r="L250" s="138"/>
      <c r="M250" s="138"/>
      <c r="N250" s="138"/>
      <c r="O250" s="138"/>
      <c r="P250" s="139"/>
      <c r="Q250" s="4"/>
      <c r="R250" s="4"/>
      <c r="S250"/>
      <c r="T250"/>
    </row>
    <row r="251" spans="1:20" ht="45.75" thickBot="1" thickTop="1">
      <c r="A251" s="4"/>
      <c r="B251" s="36"/>
      <c r="C251" s="36"/>
      <c r="D251" s="36"/>
      <c r="E251" s="36"/>
      <c r="F251" s="36"/>
      <c r="G251" s="36"/>
      <c r="H251" s="36"/>
      <c r="I251" s="36"/>
      <c r="J251" s="36"/>
      <c r="K251" s="36"/>
      <c r="L251" s="36"/>
      <c r="M251" s="36"/>
      <c r="N251" s="36"/>
      <c r="O251" s="36"/>
      <c r="P251" s="36"/>
      <c r="Q251" s="36"/>
      <c r="R251" s="4"/>
      <c r="S251"/>
      <c r="T251"/>
    </row>
    <row r="252" spans="1:20" ht="34.5" thickBot="1" thickTop="1">
      <c r="A252" s="4"/>
      <c r="B252" s="245" t="s">
        <v>197</v>
      </c>
      <c r="C252" s="246"/>
      <c r="D252" s="246"/>
      <c r="E252" s="246"/>
      <c r="F252" s="246"/>
      <c r="G252" s="246"/>
      <c r="H252" s="246"/>
      <c r="I252" s="246"/>
      <c r="J252" s="246"/>
      <c r="K252" s="246"/>
      <c r="L252" s="246"/>
      <c r="M252" s="246"/>
      <c r="N252" s="246"/>
      <c r="O252" s="246"/>
      <c r="P252" s="247"/>
      <c r="Q252" s="4"/>
      <c r="R252" s="4"/>
      <c r="S252"/>
      <c r="T252"/>
    </row>
    <row r="253" spans="1:20" ht="24" thickTop="1">
      <c r="A253" s="4"/>
      <c r="B253" s="95"/>
      <c r="C253" s="95"/>
      <c r="D253" s="95"/>
      <c r="E253" s="95"/>
      <c r="F253" s="95"/>
      <c r="G253" s="95"/>
      <c r="H253" s="95"/>
      <c r="I253" s="95"/>
      <c r="J253" s="95"/>
      <c r="K253" s="95"/>
      <c r="L253" s="95"/>
      <c r="M253" s="95"/>
      <c r="N253" s="95"/>
      <c r="O253" s="95"/>
      <c r="P253" s="95"/>
      <c r="Q253" s="95"/>
      <c r="R253" s="4"/>
      <c r="S253"/>
      <c r="T253"/>
    </row>
    <row r="254" spans="1:20" ht="23.25">
      <c r="A254" s="4"/>
      <c r="B254" s="140"/>
      <c r="C254" s="140"/>
      <c r="D254" s="131"/>
      <c r="E254" s="213" t="s">
        <v>81</v>
      </c>
      <c r="F254" s="213"/>
      <c r="G254" s="213"/>
      <c r="H254" s="213"/>
      <c r="I254" s="213"/>
      <c r="J254" s="213"/>
      <c r="K254" s="213"/>
      <c r="L254" s="213"/>
      <c r="M254" s="213"/>
      <c r="N254" s="213"/>
      <c r="O254" s="131"/>
      <c r="P254" s="140"/>
      <c r="Q254" s="5"/>
      <c r="R254" s="4"/>
      <c r="S254"/>
      <c r="T254"/>
    </row>
    <row r="255" spans="1:20" ht="27" thickBot="1">
      <c r="A255" s="4"/>
      <c r="B255" s="140"/>
      <c r="C255" s="140"/>
      <c r="D255" s="131"/>
      <c r="E255" s="325" t="s">
        <v>169</v>
      </c>
      <c r="F255" s="325"/>
      <c r="G255" s="325"/>
      <c r="H255" s="325"/>
      <c r="I255" s="325"/>
      <c r="J255" s="325"/>
      <c r="K255" s="325"/>
      <c r="L255" s="325"/>
      <c r="M255" s="325"/>
      <c r="N255" s="325"/>
      <c r="O255" s="141"/>
      <c r="P255" s="5"/>
      <c r="Q255" s="5"/>
      <c r="R255" s="4"/>
      <c r="S255"/>
      <c r="T255"/>
    </row>
    <row r="256" spans="1:20" ht="24.75" thickBot="1" thickTop="1">
      <c r="A256" s="4"/>
      <c r="B256" s="5"/>
      <c r="C256" s="5"/>
      <c r="D256" s="141"/>
      <c r="E256" s="32" t="s">
        <v>115</v>
      </c>
      <c r="F256" s="226" t="e">
        <f>(B*K-Y-A*E)/A</f>
        <v>#DIV/0!</v>
      </c>
      <c r="G256" s="226"/>
      <c r="H256" s="226"/>
      <c r="I256" s="226"/>
      <c r="J256" s="226"/>
      <c r="K256" s="226"/>
      <c r="L256" s="226"/>
      <c r="M256" s="226"/>
      <c r="N256" s="227"/>
      <c r="O256" s="141"/>
      <c r="P256" s="5"/>
      <c r="Q256" s="5"/>
      <c r="R256" s="4"/>
      <c r="S256"/>
      <c r="T256"/>
    </row>
    <row r="257" spans="1:20" ht="24" thickTop="1">
      <c r="A257" s="95"/>
      <c r="B257" s="5"/>
      <c r="C257" s="5"/>
      <c r="D257" s="141"/>
      <c r="E257" s="187" t="s">
        <v>198</v>
      </c>
      <c r="F257" s="187"/>
      <c r="G257" s="187"/>
      <c r="H257" s="187"/>
      <c r="I257" s="187"/>
      <c r="J257" s="187"/>
      <c r="K257" s="187"/>
      <c r="L257" s="187"/>
      <c r="M257" s="187"/>
      <c r="N257" s="187"/>
      <c r="O257" s="141"/>
      <c r="P257" s="5"/>
      <c r="Q257" s="5"/>
      <c r="R257" s="95"/>
      <c r="S257"/>
      <c r="T257"/>
    </row>
    <row r="258" spans="1:20" ht="23.25">
      <c r="A258" s="2">
        <v>1</v>
      </c>
      <c r="B258" s="5"/>
      <c r="C258" s="5"/>
      <c r="D258" s="141"/>
      <c r="E258" s="228" t="e">
        <f>ROUND(A*(E+S),Rd)=ROUND(B*K-Y,Rd)</f>
        <v>#DIV/0!</v>
      </c>
      <c r="F258" s="228"/>
      <c r="G258" s="228"/>
      <c r="H258" s="228"/>
      <c r="I258" s="228"/>
      <c r="J258" s="228"/>
      <c r="K258" s="228"/>
      <c r="L258" s="228"/>
      <c r="M258" s="228"/>
      <c r="N258" s="228"/>
      <c r="O258" s="141"/>
      <c r="P258" s="5"/>
      <c r="Q258" s="5"/>
      <c r="R258" s="123"/>
      <c r="S258"/>
      <c r="T258"/>
    </row>
    <row r="259" spans="1:20" ht="20.25">
      <c r="A259" s="5"/>
      <c r="B259" s="5"/>
      <c r="C259" s="5"/>
      <c r="D259" s="225" t="s">
        <v>199</v>
      </c>
      <c r="E259" s="225"/>
      <c r="F259" s="225"/>
      <c r="G259" s="225"/>
      <c r="H259" s="225"/>
      <c r="I259" s="225"/>
      <c r="J259" s="225"/>
      <c r="K259" s="225"/>
      <c r="L259" s="225"/>
      <c r="M259" s="225"/>
      <c r="N259" s="225"/>
      <c r="O259" s="225"/>
      <c r="P259" s="5"/>
      <c r="Q259" s="5"/>
      <c r="R259" s="5"/>
      <c r="S259"/>
      <c r="T259"/>
    </row>
    <row r="260" spans="1:20" ht="20.25">
      <c r="A260" s="5"/>
      <c r="B260" s="5"/>
      <c r="C260" s="5"/>
      <c r="D260" s="141"/>
      <c r="E260" s="229" t="s">
        <v>113</v>
      </c>
      <c r="F260" s="229"/>
      <c r="G260" s="229"/>
      <c r="H260" s="229"/>
      <c r="I260" s="229"/>
      <c r="J260" s="229"/>
      <c r="K260" s="229"/>
      <c r="L260" s="229"/>
      <c r="M260" s="229"/>
      <c r="N260" s="229"/>
      <c r="O260" s="141"/>
      <c r="P260" s="5"/>
      <c r="Q260" s="5"/>
      <c r="R260" s="5"/>
      <c r="S260"/>
      <c r="T260"/>
    </row>
    <row r="261" spans="1:20" ht="20.25">
      <c r="A261" s="5"/>
      <c r="B261" s="5"/>
      <c r="C261" s="5"/>
      <c r="D261" s="141"/>
      <c r="E261" s="229" t="s">
        <v>114</v>
      </c>
      <c r="F261" s="229"/>
      <c r="G261" s="229"/>
      <c r="H261" s="229"/>
      <c r="I261" s="229"/>
      <c r="J261" s="229"/>
      <c r="K261" s="229"/>
      <c r="L261" s="229"/>
      <c r="M261" s="229"/>
      <c r="N261" s="229"/>
      <c r="O261" s="141"/>
      <c r="P261" s="5"/>
      <c r="Q261" s="5"/>
      <c r="R261" s="5"/>
      <c r="S261"/>
      <c r="T261"/>
    </row>
    <row r="262" spans="1:20" ht="44.25">
      <c r="A262" s="5"/>
      <c r="B262" s="5"/>
      <c r="C262" s="5"/>
      <c r="D262" s="5"/>
      <c r="E262" s="36"/>
      <c r="F262" s="36"/>
      <c r="G262" s="36"/>
      <c r="H262" s="36"/>
      <c r="I262" s="36"/>
      <c r="J262" s="36"/>
      <c r="K262" s="36"/>
      <c r="L262" s="36"/>
      <c r="M262" s="36"/>
      <c r="N262" s="36"/>
      <c r="O262" s="5"/>
      <c r="P262" s="5"/>
      <c r="Q262" s="5"/>
      <c r="R262" s="5"/>
      <c r="S262"/>
      <c r="T262"/>
    </row>
    <row r="263" spans="1:20" ht="23.25">
      <c r="A263" s="5"/>
      <c r="B263" s="5"/>
      <c r="C263" s="5"/>
      <c r="D263" s="141"/>
      <c r="E263" s="213" t="s">
        <v>171</v>
      </c>
      <c r="F263" s="213"/>
      <c r="G263" s="213"/>
      <c r="H263" s="213"/>
      <c r="I263" s="213"/>
      <c r="J263" s="213"/>
      <c r="K263" s="213"/>
      <c r="L263" s="213"/>
      <c r="M263" s="213"/>
      <c r="N263" s="213"/>
      <c r="O263" s="141"/>
      <c r="P263" s="5"/>
      <c r="Q263" s="5"/>
      <c r="R263" s="5"/>
      <c r="S263"/>
      <c r="T263"/>
    </row>
    <row r="264" spans="1:20" ht="27" thickBot="1">
      <c r="A264" s="5"/>
      <c r="B264" s="5"/>
      <c r="C264" s="5"/>
      <c r="D264" s="141"/>
      <c r="E264" s="325" t="s">
        <v>172</v>
      </c>
      <c r="F264" s="325"/>
      <c r="G264" s="325"/>
      <c r="H264" s="325"/>
      <c r="I264" s="325"/>
      <c r="J264" s="325"/>
      <c r="K264" s="325"/>
      <c r="L264" s="325"/>
      <c r="M264" s="325"/>
      <c r="N264" s="325"/>
      <c r="O264" s="141"/>
      <c r="P264" s="5"/>
      <c r="Q264" s="5"/>
      <c r="R264" s="5"/>
      <c r="S264"/>
      <c r="T264"/>
    </row>
    <row r="265" spans="1:20" ht="24.75" thickBot="1" thickTop="1">
      <c r="A265" s="5"/>
      <c r="B265" s="5"/>
      <c r="C265" s="5"/>
      <c r="D265" s="141"/>
      <c r="E265" s="32" t="s">
        <v>170</v>
      </c>
      <c r="F265" s="226" t="e">
        <f>A*B*K-Y-X-S</f>
        <v>#DIV/0!</v>
      </c>
      <c r="G265" s="226"/>
      <c r="H265" s="226"/>
      <c r="I265" s="226"/>
      <c r="J265" s="226"/>
      <c r="K265" s="226"/>
      <c r="L265" s="226"/>
      <c r="M265" s="226"/>
      <c r="N265" s="227"/>
      <c r="O265" s="141"/>
      <c r="P265" s="5"/>
      <c r="Q265" s="5"/>
      <c r="R265" s="5"/>
      <c r="S265"/>
      <c r="T265"/>
    </row>
    <row r="266" spans="1:20" ht="21" thickTop="1">
      <c r="A266" s="5"/>
      <c r="B266" s="5"/>
      <c r="C266" s="5"/>
      <c r="D266" s="141"/>
      <c r="E266" s="225" t="s">
        <v>200</v>
      </c>
      <c r="F266" s="225"/>
      <c r="G266" s="225"/>
      <c r="H266" s="225"/>
      <c r="I266" s="225"/>
      <c r="J266" s="225"/>
      <c r="K266" s="225"/>
      <c r="L266" s="225"/>
      <c r="M266" s="225"/>
      <c r="N266" s="225"/>
      <c r="O266" s="141"/>
      <c r="P266" s="5"/>
      <c r="Q266" s="5"/>
      <c r="R266" s="5"/>
      <c r="S266"/>
      <c r="T266"/>
    </row>
    <row r="267" spans="1:20" ht="23.25">
      <c r="A267" s="5"/>
      <c r="B267" s="5"/>
      <c r="C267" s="5"/>
      <c r="D267" s="141"/>
      <c r="E267" s="228" t="e">
        <f>ROUND(X+T+S,Rd)=ROUND(A*B*K-Y,Rd)</f>
        <v>#DIV/0!</v>
      </c>
      <c r="F267" s="228"/>
      <c r="G267" s="228"/>
      <c r="H267" s="228"/>
      <c r="I267" s="228"/>
      <c r="J267" s="228"/>
      <c r="K267" s="228"/>
      <c r="L267" s="228"/>
      <c r="M267" s="228"/>
      <c r="N267" s="228"/>
      <c r="O267" s="141"/>
      <c r="P267" s="5"/>
      <c r="Q267" s="5"/>
      <c r="R267" s="5"/>
      <c r="S267"/>
      <c r="T267"/>
    </row>
    <row r="268" spans="1:20" ht="20.25">
      <c r="A268" s="5"/>
      <c r="B268" s="5"/>
      <c r="C268" s="5"/>
      <c r="D268" s="225" t="s">
        <v>201</v>
      </c>
      <c r="E268" s="225"/>
      <c r="F268" s="225"/>
      <c r="G268" s="225"/>
      <c r="H268" s="225"/>
      <c r="I268" s="225"/>
      <c r="J268" s="225"/>
      <c r="K268" s="225"/>
      <c r="L268" s="225"/>
      <c r="M268" s="225"/>
      <c r="N268" s="225"/>
      <c r="O268" s="225"/>
      <c r="P268" s="5"/>
      <c r="Q268" s="5"/>
      <c r="R268" s="5"/>
      <c r="S268"/>
      <c r="T268"/>
    </row>
    <row r="269" spans="1:20" ht="20.25">
      <c r="A269" s="5"/>
      <c r="B269" s="5"/>
      <c r="C269" s="5" t="s">
        <v>66</v>
      </c>
      <c r="D269" s="141"/>
      <c r="E269" s="229" t="s">
        <v>113</v>
      </c>
      <c r="F269" s="229"/>
      <c r="G269" s="229"/>
      <c r="H269" s="229"/>
      <c r="I269" s="229"/>
      <c r="J269" s="229"/>
      <c r="K269" s="229"/>
      <c r="L269" s="229"/>
      <c r="M269" s="229"/>
      <c r="N269" s="229"/>
      <c r="O269" s="141"/>
      <c r="P269" s="5"/>
      <c r="Q269" s="5"/>
      <c r="R269" s="5"/>
      <c r="S269"/>
      <c r="T269"/>
    </row>
    <row r="270" spans="1:20" ht="20.25">
      <c r="A270" s="5"/>
      <c r="B270" s="5"/>
      <c r="C270" s="5"/>
      <c r="D270" s="141"/>
      <c r="E270" s="229" t="s">
        <v>114</v>
      </c>
      <c r="F270" s="229"/>
      <c r="G270" s="229"/>
      <c r="H270" s="229"/>
      <c r="I270" s="229"/>
      <c r="J270" s="229"/>
      <c r="K270" s="229"/>
      <c r="L270" s="229"/>
      <c r="M270" s="229"/>
      <c r="N270" s="229"/>
      <c r="O270" s="141"/>
      <c r="P270" s="5"/>
      <c r="Q270" s="5"/>
      <c r="R270" s="5"/>
      <c r="S270"/>
      <c r="T270"/>
    </row>
    <row r="271" spans="1:20" ht="44.25">
      <c r="A271" s="5"/>
      <c r="B271" s="5"/>
      <c r="C271" s="5"/>
      <c r="D271" s="5"/>
      <c r="E271" s="36"/>
      <c r="F271" s="36"/>
      <c r="G271" s="36"/>
      <c r="H271" s="36"/>
      <c r="I271" s="36"/>
      <c r="J271" s="36"/>
      <c r="K271" s="36"/>
      <c r="L271" s="36"/>
      <c r="M271" s="36"/>
      <c r="N271" s="36"/>
      <c r="O271" s="5"/>
      <c r="P271" s="5"/>
      <c r="Q271" s="5"/>
      <c r="R271" s="5"/>
      <c r="S271"/>
      <c r="T271"/>
    </row>
    <row r="272" spans="1:20" ht="23.25">
      <c r="A272" s="5"/>
      <c r="B272" s="5"/>
      <c r="C272" s="5"/>
      <c r="D272" s="141"/>
      <c r="E272" s="141"/>
      <c r="F272" s="213" t="s">
        <v>82</v>
      </c>
      <c r="G272" s="213"/>
      <c r="H272" s="213"/>
      <c r="I272" s="213"/>
      <c r="J272" s="213"/>
      <c r="K272" s="213"/>
      <c r="L272" s="213"/>
      <c r="M272" s="213"/>
      <c r="N272" s="141"/>
      <c r="O272" s="141"/>
      <c r="P272" s="5"/>
      <c r="Q272" s="5"/>
      <c r="R272" s="5"/>
      <c r="S272"/>
      <c r="T272"/>
    </row>
    <row r="273" spans="1:20" ht="27" thickBot="1">
      <c r="A273" s="5"/>
      <c r="B273" s="5"/>
      <c r="C273" s="5"/>
      <c r="D273" s="141"/>
      <c r="E273" s="141"/>
      <c r="F273" s="325" t="s">
        <v>77</v>
      </c>
      <c r="G273" s="325"/>
      <c r="H273" s="325"/>
      <c r="I273" s="325"/>
      <c r="J273" s="325"/>
      <c r="K273" s="325"/>
      <c r="L273" s="325"/>
      <c r="M273" s="325"/>
      <c r="N273" s="141"/>
      <c r="O273" s="141"/>
      <c r="P273" s="5"/>
      <c r="Q273" s="5"/>
      <c r="R273" s="5"/>
      <c r="S273"/>
      <c r="T273"/>
    </row>
    <row r="274" spans="1:20" ht="24.75" thickBot="1" thickTop="1">
      <c r="A274" s="5"/>
      <c r="B274" s="5"/>
      <c r="C274" s="5"/>
      <c r="D274" s="141"/>
      <c r="E274" s="142"/>
      <c r="F274" s="143" t="s">
        <v>78</v>
      </c>
      <c r="G274" s="226" t="e">
        <f>S*T-A-B-Z</f>
        <v>#DIV/0!</v>
      </c>
      <c r="H274" s="226"/>
      <c r="I274" s="226"/>
      <c r="J274" s="226"/>
      <c r="K274" s="226"/>
      <c r="L274" s="226"/>
      <c r="M274" s="226"/>
      <c r="N274" s="227"/>
      <c r="O274" s="141"/>
      <c r="P274" s="5"/>
      <c r="Q274" s="5"/>
      <c r="R274" s="5"/>
      <c r="S274"/>
      <c r="T274"/>
    </row>
    <row r="275" spans="1:20" ht="21" thickTop="1">
      <c r="A275" s="5"/>
      <c r="B275" s="5"/>
      <c r="C275" s="5"/>
      <c r="D275" s="141"/>
      <c r="E275" s="225" t="s">
        <v>202</v>
      </c>
      <c r="F275" s="225"/>
      <c r="G275" s="225"/>
      <c r="H275" s="225"/>
      <c r="I275" s="225"/>
      <c r="J275" s="225"/>
      <c r="K275" s="225"/>
      <c r="L275" s="225"/>
      <c r="M275" s="225"/>
      <c r="N275" s="225"/>
      <c r="O275" s="141"/>
      <c r="P275" s="5"/>
      <c r="Q275" s="5"/>
      <c r="R275" s="5"/>
      <c r="S275"/>
      <c r="T275"/>
    </row>
    <row r="276" spans="1:20" ht="23.25">
      <c r="A276" s="5"/>
      <c r="B276" s="5"/>
      <c r="C276" s="5"/>
      <c r="D276" s="141"/>
      <c r="E276" s="228" t="e">
        <f>ROUND(S*T-A,Rd)=ROUND(B+Z+U,Rd)</f>
        <v>#DIV/0!</v>
      </c>
      <c r="F276" s="228"/>
      <c r="G276" s="228"/>
      <c r="H276" s="228"/>
      <c r="I276" s="228"/>
      <c r="J276" s="228"/>
      <c r="K276" s="228"/>
      <c r="L276" s="228"/>
      <c r="M276" s="228"/>
      <c r="N276" s="228"/>
      <c r="O276" s="141"/>
      <c r="P276" s="5"/>
      <c r="Q276" s="5"/>
      <c r="R276" s="5"/>
      <c r="S276"/>
      <c r="T276"/>
    </row>
    <row r="277" spans="1:20" ht="20.25">
      <c r="A277" s="5"/>
      <c r="B277" s="5"/>
      <c r="C277" s="5"/>
      <c r="D277" s="225" t="s">
        <v>203</v>
      </c>
      <c r="E277" s="225"/>
      <c r="F277" s="225"/>
      <c r="G277" s="225"/>
      <c r="H277" s="225"/>
      <c r="I277" s="225"/>
      <c r="J277" s="225"/>
      <c r="K277" s="225"/>
      <c r="L277" s="225"/>
      <c r="M277" s="225"/>
      <c r="N277" s="225"/>
      <c r="O277" s="225"/>
      <c r="P277" s="5"/>
      <c r="Q277" s="5"/>
      <c r="R277" s="5"/>
      <c r="S277"/>
      <c r="T277"/>
    </row>
    <row r="278" spans="1:20" ht="20.25">
      <c r="A278" s="5"/>
      <c r="B278" s="5"/>
      <c r="C278" s="5"/>
      <c r="D278" s="141"/>
      <c r="E278" s="229" t="s">
        <v>113</v>
      </c>
      <c r="F278" s="229"/>
      <c r="G278" s="229"/>
      <c r="H278" s="229"/>
      <c r="I278" s="229"/>
      <c r="J278" s="229"/>
      <c r="K278" s="229"/>
      <c r="L278" s="229"/>
      <c r="M278" s="229"/>
      <c r="N278" s="229"/>
      <c r="O278" s="141"/>
      <c r="P278" s="5"/>
      <c r="Q278" s="5"/>
      <c r="R278" s="5"/>
      <c r="S278"/>
      <c r="T278"/>
    </row>
    <row r="279" spans="1:20" ht="20.25">
      <c r="A279" s="5"/>
      <c r="B279" s="5"/>
      <c r="C279" s="5"/>
      <c r="D279" s="141"/>
      <c r="E279" s="229" t="s">
        <v>114</v>
      </c>
      <c r="F279" s="229"/>
      <c r="G279" s="229"/>
      <c r="H279" s="229"/>
      <c r="I279" s="229"/>
      <c r="J279" s="229"/>
      <c r="K279" s="229"/>
      <c r="L279" s="229"/>
      <c r="M279" s="229"/>
      <c r="N279" s="229"/>
      <c r="O279" s="141"/>
      <c r="P279" s="5"/>
      <c r="Q279" s="5"/>
      <c r="R279" s="5"/>
      <c r="S279"/>
      <c r="T279"/>
    </row>
    <row r="280" spans="1:20" ht="44.25">
      <c r="A280" s="5"/>
      <c r="B280" s="5"/>
      <c r="C280" s="5"/>
      <c r="D280" s="5"/>
      <c r="E280" s="36"/>
      <c r="F280" s="36"/>
      <c r="G280" s="36"/>
      <c r="H280" s="36"/>
      <c r="I280" s="36"/>
      <c r="J280" s="36"/>
      <c r="K280" s="36"/>
      <c r="L280" s="36"/>
      <c r="M280" s="36"/>
      <c r="N280" s="36"/>
      <c r="O280" s="5"/>
      <c r="P280" s="5"/>
      <c r="Q280" s="5"/>
      <c r="R280" s="5"/>
      <c r="S280"/>
      <c r="T280"/>
    </row>
    <row r="281" spans="1:20" ht="33">
      <c r="A281" s="5"/>
      <c r="B281" s="5"/>
      <c r="C281" s="5"/>
      <c r="D281" s="144"/>
      <c r="E281" s="330" t="s">
        <v>83</v>
      </c>
      <c r="F281" s="330"/>
      <c r="G281" s="330"/>
      <c r="H281" s="330"/>
      <c r="I281" s="330"/>
      <c r="J281" s="330"/>
      <c r="K281" s="330"/>
      <c r="L281" s="330"/>
      <c r="M281" s="330"/>
      <c r="N281" s="330"/>
      <c r="O281" s="145"/>
      <c r="P281" s="5"/>
      <c r="Q281" s="5"/>
      <c r="R281" s="5"/>
      <c r="S281"/>
      <c r="T281"/>
    </row>
    <row r="282" spans="1:20" ht="27.75" thickBot="1">
      <c r="A282" s="5"/>
      <c r="B282" s="5"/>
      <c r="C282" s="5"/>
      <c r="D282" s="141"/>
      <c r="E282" s="141"/>
      <c r="F282" s="329" t="s">
        <v>80</v>
      </c>
      <c r="G282" s="329"/>
      <c r="H282" s="329"/>
      <c r="I282" s="329"/>
      <c r="J282" s="329"/>
      <c r="K282" s="329"/>
      <c r="L282" s="329"/>
      <c r="M282" s="329"/>
      <c r="N282" s="141"/>
      <c r="O282" s="141"/>
      <c r="P282" s="5"/>
      <c r="Q282" s="5"/>
      <c r="R282" s="5"/>
      <c r="S282"/>
      <c r="T282"/>
    </row>
    <row r="283" spans="1:20" ht="24.75" thickBot="1" thickTop="1">
      <c r="A283" s="5"/>
      <c r="B283" s="5"/>
      <c r="C283" s="5"/>
      <c r="D283" s="141"/>
      <c r="E283" s="141"/>
      <c r="F283" s="141"/>
      <c r="G283" s="141"/>
      <c r="H283" s="141"/>
      <c r="I283" s="141"/>
      <c r="J283" s="385" t="s">
        <v>79</v>
      </c>
      <c r="K283" s="385"/>
      <c r="L283" s="141"/>
      <c r="M283" s="141"/>
      <c r="N283" s="141"/>
      <c r="O283" s="141"/>
      <c r="P283" s="5"/>
      <c r="Q283" s="5"/>
      <c r="R283" s="5"/>
      <c r="S283"/>
      <c r="T283"/>
    </row>
    <row r="284" spans="1:20" ht="24.75" thickBot="1" thickTop="1">
      <c r="A284" s="5"/>
      <c r="B284" s="5"/>
      <c r="C284" s="5"/>
      <c r="D284" s="141"/>
      <c r="E284" s="32" t="s">
        <v>84</v>
      </c>
      <c r="F284" s="226" t="e">
        <f>(S+Z+U+X)/(T+S-A)</f>
        <v>#DIV/0!</v>
      </c>
      <c r="G284" s="226"/>
      <c r="H284" s="226"/>
      <c r="I284" s="226"/>
      <c r="J284" s="226"/>
      <c r="K284" s="226"/>
      <c r="L284" s="226"/>
      <c r="M284" s="226"/>
      <c r="N284" s="227"/>
      <c r="O284" s="141"/>
      <c r="P284" s="5"/>
      <c r="Q284" s="5"/>
      <c r="R284" s="5"/>
      <c r="S284"/>
      <c r="T284"/>
    </row>
    <row r="285" spans="1:20" ht="21" thickTop="1">
      <c r="A285" s="5"/>
      <c r="B285" s="5"/>
      <c r="C285" s="5"/>
      <c r="D285" s="141"/>
      <c r="E285" s="225" t="s">
        <v>204</v>
      </c>
      <c r="F285" s="225"/>
      <c r="G285" s="225"/>
      <c r="H285" s="225"/>
      <c r="I285" s="225"/>
      <c r="J285" s="225"/>
      <c r="K285" s="225"/>
      <c r="L285" s="225"/>
      <c r="M285" s="225"/>
      <c r="N285" s="225"/>
      <c r="O285" s="141"/>
      <c r="P285" s="5"/>
      <c r="Q285" s="5"/>
      <c r="R285" s="5"/>
      <c r="S285"/>
      <c r="T285"/>
    </row>
    <row r="286" spans="1:20" ht="23.25">
      <c r="A286" s="5"/>
      <c r="B286" s="5"/>
      <c r="C286" s="5"/>
      <c r="D286" s="141"/>
      <c r="E286" s="228" t="e">
        <f>ROUND(T+S-A,Rd)=ROUND(((S+Z+U+X)/Q),Rd)</f>
        <v>#DIV/0!</v>
      </c>
      <c r="F286" s="228"/>
      <c r="G286" s="228"/>
      <c r="H286" s="228"/>
      <c r="I286" s="228"/>
      <c r="J286" s="228"/>
      <c r="K286" s="228"/>
      <c r="L286" s="228"/>
      <c r="M286" s="228"/>
      <c r="N286" s="228"/>
      <c r="O286" s="141"/>
      <c r="P286" s="5"/>
      <c r="Q286" s="5"/>
      <c r="R286" s="5"/>
      <c r="S286"/>
      <c r="T286"/>
    </row>
    <row r="287" spans="1:20" ht="20.25">
      <c r="A287" s="5"/>
      <c r="B287" s="5"/>
      <c r="C287" s="5"/>
      <c r="D287" s="225" t="s">
        <v>216</v>
      </c>
      <c r="E287" s="225"/>
      <c r="F287" s="225"/>
      <c r="G287" s="225"/>
      <c r="H287" s="225"/>
      <c r="I287" s="225"/>
      <c r="J287" s="225"/>
      <c r="K287" s="225"/>
      <c r="L287" s="225"/>
      <c r="M287" s="225"/>
      <c r="N287" s="225"/>
      <c r="O287" s="225"/>
      <c r="P287" s="5"/>
      <c r="Q287" s="5"/>
      <c r="R287" s="5"/>
      <c r="S287"/>
      <c r="T287"/>
    </row>
    <row r="288" spans="1:20" ht="20.25">
      <c r="A288" s="5"/>
      <c r="B288" s="5"/>
      <c r="C288" s="5"/>
      <c r="D288" s="141"/>
      <c r="E288" s="229" t="s">
        <v>113</v>
      </c>
      <c r="F288" s="229"/>
      <c r="G288" s="229"/>
      <c r="H288" s="229"/>
      <c r="I288" s="229"/>
      <c r="J288" s="229"/>
      <c r="K288" s="229"/>
      <c r="L288" s="229"/>
      <c r="M288" s="229"/>
      <c r="N288" s="229"/>
      <c r="O288" s="141"/>
      <c r="P288" s="5"/>
      <c r="Q288" s="5"/>
      <c r="R288" s="5"/>
      <c r="S288"/>
      <c r="T288"/>
    </row>
    <row r="289" spans="1:20" ht="20.25">
      <c r="A289" s="5"/>
      <c r="B289" s="5"/>
      <c r="C289" s="5"/>
      <c r="D289" s="141"/>
      <c r="E289" s="229" t="s">
        <v>114</v>
      </c>
      <c r="F289" s="229"/>
      <c r="G289" s="229"/>
      <c r="H289" s="229"/>
      <c r="I289" s="229"/>
      <c r="J289" s="229"/>
      <c r="K289" s="229"/>
      <c r="L289" s="229"/>
      <c r="M289" s="229"/>
      <c r="N289" s="229"/>
      <c r="O289" s="141"/>
      <c r="P289" s="5"/>
      <c r="Q289" s="5"/>
      <c r="R289" s="5"/>
      <c r="S289"/>
      <c r="T289"/>
    </row>
    <row r="290" spans="1:20" ht="44.25">
      <c r="A290" s="5"/>
      <c r="B290" s="5"/>
      <c r="C290" s="95"/>
      <c r="D290" s="95"/>
      <c r="E290" s="36"/>
      <c r="F290" s="36"/>
      <c r="G290" s="36"/>
      <c r="H290" s="36"/>
      <c r="I290" s="36"/>
      <c r="J290" s="36"/>
      <c r="K290" s="36"/>
      <c r="L290" s="36"/>
      <c r="M290" s="36"/>
      <c r="N290" s="36"/>
      <c r="O290" s="95"/>
      <c r="P290" s="95"/>
      <c r="Q290" s="5"/>
      <c r="R290" s="5"/>
      <c r="S290"/>
      <c r="T290"/>
    </row>
    <row r="291" spans="1:20" ht="23.25">
      <c r="A291" s="5"/>
      <c r="B291" s="5"/>
      <c r="C291" s="5"/>
      <c r="D291" s="141"/>
      <c r="E291" s="213" t="s">
        <v>86</v>
      </c>
      <c r="F291" s="213"/>
      <c r="G291" s="213"/>
      <c r="H291" s="213"/>
      <c r="I291" s="213"/>
      <c r="J291" s="213"/>
      <c r="K291" s="213"/>
      <c r="L291" s="213"/>
      <c r="M291" s="213"/>
      <c r="N291" s="213"/>
      <c r="O291" s="141"/>
      <c r="P291" s="5"/>
      <c r="Q291" s="5"/>
      <c r="R291" s="5"/>
      <c r="S291"/>
      <c r="T291"/>
    </row>
    <row r="292" spans="1:20" ht="27" thickBot="1">
      <c r="A292" s="5"/>
      <c r="B292" s="5"/>
      <c r="C292" s="5"/>
      <c r="D292" s="141"/>
      <c r="E292" s="325" t="s">
        <v>85</v>
      </c>
      <c r="F292" s="325"/>
      <c r="G292" s="325"/>
      <c r="H292" s="325"/>
      <c r="I292" s="325"/>
      <c r="J292" s="325"/>
      <c r="K292" s="325"/>
      <c r="L292" s="325"/>
      <c r="M292" s="325"/>
      <c r="N292" s="325"/>
      <c r="O292" s="141"/>
      <c r="P292" s="5"/>
      <c r="Q292" s="5"/>
      <c r="R292" s="5"/>
      <c r="S292"/>
      <c r="T292"/>
    </row>
    <row r="293" spans="1:20" ht="24.75" thickBot="1" thickTop="1">
      <c r="A293" s="5"/>
      <c r="B293" s="5"/>
      <c r="C293" s="5"/>
      <c r="D293" s="141"/>
      <c r="E293" s="32" t="s">
        <v>87</v>
      </c>
      <c r="F293" s="226" t="e">
        <f>(T*S+X+Y+Z)-(U+Q)</f>
        <v>#DIV/0!</v>
      </c>
      <c r="G293" s="226"/>
      <c r="H293" s="226"/>
      <c r="I293" s="226"/>
      <c r="J293" s="226"/>
      <c r="K293" s="226"/>
      <c r="L293" s="226"/>
      <c r="M293" s="226"/>
      <c r="N293" s="227"/>
      <c r="O293" s="141"/>
      <c r="P293" s="5"/>
      <c r="Q293" s="5"/>
      <c r="R293" s="5"/>
      <c r="S293"/>
      <c r="T293"/>
    </row>
    <row r="294" spans="1:20" ht="21" thickTop="1">
      <c r="A294" s="5"/>
      <c r="B294" s="5"/>
      <c r="C294" s="5"/>
      <c r="D294" s="141"/>
      <c r="E294" s="225" t="s">
        <v>205</v>
      </c>
      <c r="F294" s="225"/>
      <c r="G294" s="225"/>
      <c r="H294" s="225"/>
      <c r="I294" s="225"/>
      <c r="J294" s="225"/>
      <c r="K294" s="225"/>
      <c r="L294" s="225"/>
      <c r="M294" s="225"/>
      <c r="N294" s="225"/>
      <c r="O294" s="141"/>
      <c r="P294" s="5"/>
      <c r="Q294" s="5"/>
      <c r="R294" s="5"/>
      <c r="S294"/>
      <c r="T294"/>
    </row>
    <row r="295" spans="1:20" ht="23.25">
      <c r="A295" s="5"/>
      <c r="B295" s="5"/>
      <c r="C295" s="5"/>
      <c r="D295" s="141"/>
      <c r="E295" s="228" t="e">
        <f>ROUND(T*S+X+Y+Z,Rd)=ROUND(U+Q+Aa,Rd)</f>
        <v>#DIV/0!</v>
      </c>
      <c r="F295" s="228"/>
      <c r="G295" s="228"/>
      <c r="H295" s="228"/>
      <c r="I295" s="228"/>
      <c r="J295" s="228"/>
      <c r="K295" s="228"/>
      <c r="L295" s="228"/>
      <c r="M295" s="228"/>
      <c r="N295" s="228"/>
      <c r="O295" s="141"/>
      <c r="P295" s="5"/>
      <c r="Q295" s="5"/>
      <c r="R295" s="5"/>
      <c r="S295"/>
      <c r="T295"/>
    </row>
    <row r="296" spans="1:20" ht="20.25">
      <c r="A296" s="5"/>
      <c r="B296" s="5"/>
      <c r="C296" s="5"/>
      <c r="D296" s="225" t="s">
        <v>215</v>
      </c>
      <c r="E296" s="225"/>
      <c r="F296" s="225"/>
      <c r="G296" s="225"/>
      <c r="H296" s="225"/>
      <c r="I296" s="225"/>
      <c r="J296" s="225"/>
      <c r="K296" s="225"/>
      <c r="L296" s="225"/>
      <c r="M296" s="225"/>
      <c r="N296" s="225"/>
      <c r="O296" s="225"/>
      <c r="P296" s="5"/>
      <c r="Q296" s="5"/>
      <c r="R296" s="5"/>
      <c r="S296"/>
      <c r="T296"/>
    </row>
    <row r="297" spans="1:20" ht="20.25">
      <c r="A297" s="5"/>
      <c r="B297" s="5"/>
      <c r="C297" s="5"/>
      <c r="D297" s="141"/>
      <c r="E297" s="229" t="s">
        <v>113</v>
      </c>
      <c r="F297" s="229"/>
      <c r="G297" s="229"/>
      <c r="H297" s="229"/>
      <c r="I297" s="229"/>
      <c r="J297" s="229"/>
      <c r="K297" s="229"/>
      <c r="L297" s="229"/>
      <c r="M297" s="229"/>
      <c r="N297" s="229"/>
      <c r="O297" s="141"/>
      <c r="P297" s="5"/>
      <c r="Q297" s="5"/>
      <c r="R297" s="5"/>
      <c r="S297"/>
      <c r="T297"/>
    </row>
    <row r="298" spans="1:20" ht="20.25">
      <c r="A298" s="5"/>
      <c r="B298" s="5"/>
      <c r="C298" s="5"/>
      <c r="D298" s="141"/>
      <c r="E298" s="229" t="s">
        <v>114</v>
      </c>
      <c r="F298" s="229"/>
      <c r="G298" s="229"/>
      <c r="H298" s="229"/>
      <c r="I298" s="229"/>
      <c r="J298" s="229"/>
      <c r="K298" s="229"/>
      <c r="L298" s="229"/>
      <c r="M298" s="229"/>
      <c r="N298" s="229"/>
      <c r="O298" s="141"/>
      <c r="P298" s="5"/>
      <c r="Q298" s="5"/>
      <c r="R298" s="5"/>
      <c r="S298"/>
      <c r="T298"/>
    </row>
    <row r="299" spans="1:20" ht="44.25">
      <c r="A299" s="5"/>
      <c r="B299" s="5"/>
      <c r="C299" s="5"/>
      <c r="D299" s="5"/>
      <c r="E299" s="36"/>
      <c r="F299" s="36"/>
      <c r="G299" s="36"/>
      <c r="H299" s="36"/>
      <c r="I299" s="36"/>
      <c r="J299" s="36"/>
      <c r="K299" s="36"/>
      <c r="L299" s="36"/>
      <c r="M299" s="36"/>
      <c r="N299" s="36"/>
      <c r="O299" s="5"/>
      <c r="P299" s="5"/>
      <c r="Q299" s="5"/>
      <c r="R299" s="5"/>
      <c r="S299"/>
      <c r="T299"/>
    </row>
    <row r="300" spans="1:20" ht="23.25">
      <c r="A300" s="5"/>
      <c r="B300" s="5"/>
      <c r="C300" s="141"/>
      <c r="D300" s="141"/>
      <c r="E300" s="213" t="s">
        <v>88</v>
      </c>
      <c r="F300" s="213"/>
      <c r="G300" s="213"/>
      <c r="H300" s="213"/>
      <c r="I300" s="213"/>
      <c r="J300" s="213"/>
      <c r="K300" s="213"/>
      <c r="L300" s="213"/>
      <c r="M300" s="213"/>
      <c r="N300" s="213"/>
      <c r="O300" s="141"/>
      <c r="P300" s="141"/>
      <c r="Q300" s="5"/>
      <c r="R300" s="5"/>
      <c r="S300"/>
      <c r="T300"/>
    </row>
    <row r="301" spans="1:20" ht="27" thickBot="1">
      <c r="A301" s="5"/>
      <c r="B301" s="5"/>
      <c r="C301" s="141"/>
      <c r="D301" s="141"/>
      <c r="E301" s="325" t="s">
        <v>274</v>
      </c>
      <c r="F301" s="325"/>
      <c r="G301" s="325"/>
      <c r="H301" s="325"/>
      <c r="I301" s="325"/>
      <c r="J301" s="325"/>
      <c r="K301" s="325"/>
      <c r="L301" s="325"/>
      <c r="M301" s="325"/>
      <c r="N301" s="325"/>
      <c r="O301" s="141"/>
      <c r="P301" s="141"/>
      <c r="Q301" s="5"/>
      <c r="R301" s="5"/>
      <c r="S301"/>
      <c r="T301"/>
    </row>
    <row r="302" spans="1:20" ht="24.75" thickBot="1" thickTop="1">
      <c r="A302" s="5"/>
      <c r="B302" s="5"/>
      <c r="C302" s="141"/>
      <c r="D302" s="141"/>
      <c r="E302" s="32" t="s">
        <v>89</v>
      </c>
      <c r="F302" s="226" t="e">
        <f>(T*S+X+Y+Z-U)/(Q*Aa)</f>
        <v>#DIV/0!</v>
      </c>
      <c r="G302" s="226"/>
      <c r="H302" s="226"/>
      <c r="I302" s="226"/>
      <c r="J302" s="226"/>
      <c r="K302" s="226"/>
      <c r="L302" s="226"/>
      <c r="M302" s="226"/>
      <c r="N302" s="227"/>
      <c r="O302" s="141"/>
      <c r="P302" s="141"/>
      <c r="Q302" s="5"/>
      <c r="R302" s="5"/>
      <c r="S302"/>
      <c r="T302"/>
    </row>
    <row r="303" spans="1:20" ht="21" thickTop="1">
      <c r="A303" s="5"/>
      <c r="B303" s="5"/>
      <c r="C303" s="141"/>
      <c r="D303" s="141"/>
      <c r="E303" s="225" t="s">
        <v>282</v>
      </c>
      <c r="F303" s="225"/>
      <c r="G303" s="225"/>
      <c r="H303" s="225"/>
      <c r="I303" s="225"/>
      <c r="J303" s="225"/>
      <c r="K303" s="225"/>
      <c r="L303" s="225"/>
      <c r="M303" s="225"/>
      <c r="N303" s="225"/>
      <c r="O303" s="141"/>
      <c r="P303" s="141"/>
      <c r="Q303" s="5"/>
      <c r="R303" s="5"/>
      <c r="S303"/>
      <c r="T303"/>
    </row>
    <row r="304" spans="1:20" ht="23.25">
      <c r="A304" s="5"/>
      <c r="B304" s="5"/>
      <c r="C304" s="141"/>
      <c r="D304" s="141"/>
      <c r="E304" s="228" t="e">
        <f>ROUND(T*S+X+Y+Z,Rd)=ROUND(U+Q*Aa*Ba,Rd)</f>
        <v>#DIV/0!</v>
      </c>
      <c r="F304" s="228"/>
      <c r="G304" s="228"/>
      <c r="H304" s="228"/>
      <c r="I304" s="228"/>
      <c r="J304" s="228"/>
      <c r="K304" s="228"/>
      <c r="L304" s="228"/>
      <c r="M304" s="228"/>
      <c r="N304" s="228"/>
      <c r="O304" s="141"/>
      <c r="P304" s="141"/>
      <c r="Q304" s="5"/>
      <c r="R304" s="5"/>
      <c r="S304"/>
      <c r="T304"/>
    </row>
    <row r="305" spans="1:20" ht="20.25">
      <c r="A305" s="5"/>
      <c r="B305" s="5"/>
      <c r="C305" s="225" t="s">
        <v>214</v>
      </c>
      <c r="D305" s="225"/>
      <c r="E305" s="225"/>
      <c r="F305" s="225"/>
      <c r="G305" s="225"/>
      <c r="H305" s="225"/>
      <c r="I305" s="225"/>
      <c r="J305" s="225"/>
      <c r="K305" s="225"/>
      <c r="L305" s="225"/>
      <c r="M305" s="225"/>
      <c r="N305" s="225"/>
      <c r="O305" s="225"/>
      <c r="P305" s="225"/>
      <c r="Q305" s="5"/>
      <c r="R305" s="5"/>
      <c r="S305"/>
      <c r="T305"/>
    </row>
    <row r="306" spans="1:20" ht="20.25">
      <c r="A306" s="5"/>
      <c r="B306" s="5"/>
      <c r="C306" s="141"/>
      <c r="D306" s="141"/>
      <c r="E306" s="229" t="s">
        <v>113</v>
      </c>
      <c r="F306" s="229"/>
      <c r="G306" s="229"/>
      <c r="H306" s="229"/>
      <c r="I306" s="229"/>
      <c r="J306" s="229"/>
      <c r="K306" s="229"/>
      <c r="L306" s="229"/>
      <c r="M306" s="229"/>
      <c r="N306" s="229"/>
      <c r="O306" s="141"/>
      <c r="P306" s="141"/>
      <c r="Q306" s="5"/>
      <c r="R306" s="5"/>
      <c r="S306"/>
      <c r="T306"/>
    </row>
    <row r="307" spans="1:20" ht="20.25">
      <c r="A307" s="5"/>
      <c r="B307" s="4"/>
      <c r="C307" s="146"/>
      <c r="D307" s="141"/>
      <c r="E307" s="229" t="s">
        <v>114</v>
      </c>
      <c r="F307" s="229"/>
      <c r="G307" s="229"/>
      <c r="H307" s="229"/>
      <c r="I307" s="229"/>
      <c r="J307" s="229"/>
      <c r="K307" s="229"/>
      <c r="L307" s="229"/>
      <c r="M307" s="229"/>
      <c r="N307" s="229"/>
      <c r="O307" s="141"/>
      <c r="P307" s="146"/>
      <c r="Q307" s="4"/>
      <c r="R307" s="5"/>
      <c r="S307"/>
      <c r="T307"/>
    </row>
    <row r="308" spans="1:20" ht="44.25">
      <c r="A308" s="5"/>
      <c r="B308" s="5"/>
      <c r="C308" s="5"/>
      <c r="D308" s="5"/>
      <c r="E308" s="36"/>
      <c r="F308" s="36"/>
      <c r="G308" s="36"/>
      <c r="H308" s="36"/>
      <c r="I308" s="36"/>
      <c r="J308" s="36"/>
      <c r="K308" s="36"/>
      <c r="L308" s="36"/>
      <c r="M308" s="36"/>
      <c r="N308" s="36"/>
      <c r="O308" s="5"/>
      <c r="P308" s="5"/>
      <c r="Q308" s="5"/>
      <c r="R308" s="5"/>
      <c r="S308"/>
      <c r="T308"/>
    </row>
    <row r="309" spans="1:20" ht="23.25">
      <c r="A309" s="5"/>
      <c r="B309" s="5"/>
      <c r="C309" s="141"/>
      <c r="D309" s="141"/>
      <c r="E309" s="213" t="s">
        <v>90</v>
      </c>
      <c r="F309" s="213"/>
      <c r="G309" s="213"/>
      <c r="H309" s="213"/>
      <c r="I309" s="213"/>
      <c r="J309" s="213"/>
      <c r="K309" s="213"/>
      <c r="L309" s="213"/>
      <c r="M309" s="213"/>
      <c r="N309" s="213"/>
      <c r="O309" s="141"/>
      <c r="P309" s="141"/>
      <c r="Q309" s="5"/>
      <c r="R309" s="5"/>
      <c r="S309"/>
      <c r="T309"/>
    </row>
    <row r="310" spans="1:20" ht="27" thickBot="1">
      <c r="A310" s="5"/>
      <c r="B310" s="5"/>
      <c r="C310" s="141"/>
      <c r="D310" s="141"/>
      <c r="E310" s="325" t="s">
        <v>94</v>
      </c>
      <c r="F310" s="325"/>
      <c r="G310" s="325"/>
      <c r="H310" s="325"/>
      <c r="I310" s="325"/>
      <c r="J310" s="325"/>
      <c r="K310" s="325"/>
      <c r="L310" s="325"/>
      <c r="M310" s="325"/>
      <c r="N310" s="325"/>
      <c r="O310" s="141"/>
      <c r="P310" s="141"/>
      <c r="Q310" s="5"/>
      <c r="R310" s="5"/>
      <c r="S310"/>
      <c r="T310"/>
    </row>
    <row r="311" spans="1:20" ht="24.75" thickBot="1" thickTop="1">
      <c r="A311" s="4"/>
      <c r="B311" s="5"/>
      <c r="C311" s="141"/>
      <c r="D311" s="141"/>
      <c r="E311" s="32" t="s">
        <v>93</v>
      </c>
      <c r="F311" s="226" t="e">
        <f>(U+Q+Aa*Ba)/(X+Y+Z)</f>
        <v>#DIV/0!</v>
      </c>
      <c r="G311" s="226"/>
      <c r="H311" s="226"/>
      <c r="I311" s="226"/>
      <c r="J311" s="226"/>
      <c r="K311" s="226"/>
      <c r="L311" s="226"/>
      <c r="M311" s="226"/>
      <c r="N311" s="227"/>
      <c r="O311" s="141"/>
      <c r="P311" s="141"/>
      <c r="Q311" s="5"/>
      <c r="R311" s="4"/>
      <c r="S311"/>
      <c r="T311"/>
    </row>
    <row r="312" spans="1:20" ht="21" thickTop="1">
      <c r="A312" s="5"/>
      <c r="B312" s="5"/>
      <c r="C312" s="141"/>
      <c r="D312" s="141"/>
      <c r="E312" s="225" t="s">
        <v>206</v>
      </c>
      <c r="F312" s="225"/>
      <c r="G312" s="225"/>
      <c r="H312" s="225"/>
      <c r="I312" s="225"/>
      <c r="J312" s="225"/>
      <c r="K312" s="225"/>
      <c r="L312" s="225"/>
      <c r="M312" s="225"/>
      <c r="N312" s="225"/>
      <c r="O312" s="141"/>
      <c r="P312" s="141"/>
      <c r="Q312" s="5"/>
      <c r="R312" s="5"/>
      <c r="S312"/>
      <c r="T312"/>
    </row>
    <row r="313" spans="1:20" ht="23.25">
      <c r="A313" s="5"/>
      <c r="B313" s="5"/>
      <c r="C313" s="141"/>
      <c r="D313" s="141"/>
      <c r="E313" s="228" t="e">
        <f>ROUND(Ca*(X+Y+Z),Rd)=ROUND(U+Q+Aa*Ba,Rd)</f>
        <v>#DIV/0!</v>
      </c>
      <c r="F313" s="228"/>
      <c r="G313" s="228"/>
      <c r="H313" s="228"/>
      <c r="I313" s="228"/>
      <c r="J313" s="228"/>
      <c r="K313" s="228"/>
      <c r="L313" s="228"/>
      <c r="M313" s="228"/>
      <c r="N313" s="228"/>
      <c r="O313" s="141"/>
      <c r="P313" s="141"/>
      <c r="Q313" s="5"/>
      <c r="R313" s="5"/>
      <c r="S313"/>
      <c r="T313"/>
    </row>
    <row r="314" spans="1:20" ht="20.25">
      <c r="A314" s="5"/>
      <c r="B314" s="5"/>
      <c r="C314" s="225" t="s">
        <v>213</v>
      </c>
      <c r="D314" s="225"/>
      <c r="E314" s="225"/>
      <c r="F314" s="225"/>
      <c r="G314" s="225"/>
      <c r="H314" s="225"/>
      <c r="I314" s="225"/>
      <c r="J314" s="225"/>
      <c r="K314" s="225"/>
      <c r="L314" s="225"/>
      <c r="M314" s="225"/>
      <c r="N314" s="225"/>
      <c r="O314" s="225"/>
      <c r="P314" s="225"/>
      <c r="Q314" s="5"/>
      <c r="R314" s="5"/>
      <c r="S314"/>
      <c r="T314"/>
    </row>
    <row r="315" spans="1:20" ht="20.25">
      <c r="A315" s="5"/>
      <c r="B315" s="5"/>
      <c r="C315" s="141"/>
      <c r="D315" s="141"/>
      <c r="E315" s="229" t="s">
        <v>113</v>
      </c>
      <c r="F315" s="229"/>
      <c r="G315" s="229"/>
      <c r="H315" s="229"/>
      <c r="I315" s="229"/>
      <c r="J315" s="229"/>
      <c r="K315" s="229"/>
      <c r="L315" s="229"/>
      <c r="M315" s="229"/>
      <c r="N315" s="229"/>
      <c r="O315" s="141"/>
      <c r="P315" s="141"/>
      <c r="Q315" s="5"/>
      <c r="R315" s="5"/>
      <c r="S315"/>
      <c r="T315"/>
    </row>
    <row r="316" spans="1:20" ht="20.25">
      <c r="A316" s="5"/>
      <c r="B316" s="5"/>
      <c r="C316" s="141"/>
      <c r="D316" s="141"/>
      <c r="E316" s="229" t="s">
        <v>114</v>
      </c>
      <c r="F316" s="229"/>
      <c r="G316" s="229"/>
      <c r="H316" s="229"/>
      <c r="I316" s="229"/>
      <c r="J316" s="229"/>
      <c r="K316" s="229"/>
      <c r="L316" s="229"/>
      <c r="M316" s="229"/>
      <c r="N316" s="229"/>
      <c r="O316" s="141"/>
      <c r="P316" s="141"/>
      <c r="Q316" s="5"/>
      <c r="R316" s="5"/>
      <c r="S316"/>
      <c r="T316"/>
    </row>
    <row r="317" spans="1:20" ht="44.25">
      <c r="A317" s="5"/>
      <c r="B317" s="5"/>
      <c r="C317" s="5"/>
      <c r="D317" s="5"/>
      <c r="E317" s="36"/>
      <c r="F317" s="36"/>
      <c r="G317" s="36"/>
      <c r="H317" s="36"/>
      <c r="I317" s="36"/>
      <c r="J317" s="36"/>
      <c r="K317" s="36"/>
      <c r="L317" s="36"/>
      <c r="M317" s="36"/>
      <c r="N317" s="36"/>
      <c r="O317" s="5"/>
      <c r="P317" s="5"/>
      <c r="Q317" s="5"/>
      <c r="R317" s="5"/>
      <c r="S317"/>
      <c r="T317"/>
    </row>
    <row r="318" spans="1:20" ht="23.25">
      <c r="A318" s="5"/>
      <c r="B318" s="5"/>
      <c r="C318" s="141"/>
      <c r="D318" s="141"/>
      <c r="E318" s="213" t="s">
        <v>91</v>
      </c>
      <c r="F318" s="213"/>
      <c r="G318" s="213"/>
      <c r="H318" s="213"/>
      <c r="I318" s="213"/>
      <c r="J318" s="213"/>
      <c r="K318" s="213"/>
      <c r="L318" s="213"/>
      <c r="M318" s="213"/>
      <c r="N318" s="213"/>
      <c r="O318" s="141"/>
      <c r="P318" s="141"/>
      <c r="Q318" s="5"/>
      <c r="R318" s="5"/>
      <c r="S318"/>
      <c r="T318"/>
    </row>
    <row r="319" spans="1:20" ht="27" thickBot="1">
      <c r="A319" s="5"/>
      <c r="B319" s="5"/>
      <c r="C319" s="141"/>
      <c r="D319" s="141"/>
      <c r="E319" s="325" t="s">
        <v>112</v>
      </c>
      <c r="F319" s="325"/>
      <c r="G319" s="325"/>
      <c r="H319" s="325"/>
      <c r="I319" s="325"/>
      <c r="J319" s="325"/>
      <c r="K319" s="325"/>
      <c r="L319" s="325"/>
      <c r="M319" s="325"/>
      <c r="N319" s="325"/>
      <c r="O319" s="141"/>
      <c r="P319" s="141"/>
      <c r="Q319" s="5"/>
      <c r="R319" s="5"/>
      <c r="S319"/>
      <c r="T319"/>
    </row>
    <row r="320" spans="1:20" ht="24.75" thickBot="1" thickTop="1">
      <c r="A320" s="5"/>
      <c r="B320" s="5"/>
      <c r="C320" s="141"/>
      <c r="D320" s="141"/>
      <c r="E320" s="32" t="s">
        <v>92</v>
      </c>
      <c r="F320" s="226" t="e">
        <f>U*Q-(U+Q+Aa*Ba)</f>
        <v>#DIV/0!</v>
      </c>
      <c r="G320" s="226"/>
      <c r="H320" s="226"/>
      <c r="I320" s="226"/>
      <c r="J320" s="226"/>
      <c r="K320" s="226"/>
      <c r="L320" s="226"/>
      <c r="M320" s="226"/>
      <c r="N320" s="227"/>
      <c r="O320" s="141"/>
      <c r="P320" s="141"/>
      <c r="Q320" s="5"/>
      <c r="R320" s="5"/>
      <c r="S320"/>
      <c r="T320"/>
    </row>
    <row r="321" spans="1:20" ht="21" thickTop="1">
      <c r="A321" s="5"/>
      <c r="B321" s="5"/>
      <c r="C321" s="141"/>
      <c r="D321" s="141"/>
      <c r="E321" s="225" t="s">
        <v>207</v>
      </c>
      <c r="F321" s="225"/>
      <c r="G321" s="225"/>
      <c r="H321" s="225"/>
      <c r="I321" s="225"/>
      <c r="J321" s="225"/>
      <c r="K321" s="225"/>
      <c r="L321" s="225"/>
      <c r="M321" s="225"/>
      <c r="N321" s="225"/>
      <c r="O321" s="141"/>
      <c r="P321" s="141"/>
      <c r="Q321" s="5"/>
      <c r="R321" s="5"/>
      <c r="S321"/>
      <c r="T321"/>
    </row>
    <row r="322" spans="1:20" ht="23.25">
      <c r="A322" s="5"/>
      <c r="B322" s="5"/>
      <c r="C322" s="141"/>
      <c r="D322" s="141"/>
      <c r="E322" s="228" t="e">
        <f>ROUND(U*Q,Rd)=ROUND(U+Q+Aa*Ba+Da,Rd)</f>
        <v>#DIV/0!</v>
      </c>
      <c r="F322" s="228"/>
      <c r="G322" s="228"/>
      <c r="H322" s="228"/>
      <c r="I322" s="228"/>
      <c r="J322" s="228"/>
      <c r="K322" s="228"/>
      <c r="L322" s="228"/>
      <c r="M322" s="228"/>
      <c r="N322" s="228"/>
      <c r="O322" s="141"/>
      <c r="P322" s="141"/>
      <c r="Q322" s="5"/>
      <c r="R322" s="5"/>
      <c r="S322"/>
      <c r="T322"/>
    </row>
    <row r="323" spans="1:20" ht="20.25">
      <c r="A323" s="5"/>
      <c r="B323" s="5"/>
      <c r="C323" s="225" t="s">
        <v>212</v>
      </c>
      <c r="D323" s="225"/>
      <c r="E323" s="225"/>
      <c r="F323" s="225"/>
      <c r="G323" s="225"/>
      <c r="H323" s="225"/>
      <c r="I323" s="225"/>
      <c r="J323" s="225"/>
      <c r="K323" s="225"/>
      <c r="L323" s="225"/>
      <c r="M323" s="225"/>
      <c r="N323" s="225"/>
      <c r="O323" s="225"/>
      <c r="P323" s="225"/>
      <c r="Q323" s="5"/>
      <c r="R323" s="5"/>
      <c r="S323"/>
      <c r="T323"/>
    </row>
    <row r="324" spans="1:20" ht="20.25">
      <c r="A324" s="5"/>
      <c r="B324" s="5"/>
      <c r="C324" s="141"/>
      <c r="D324" s="141"/>
      <c r="E324" s="229" t="s">
        <v>113</v>
      </c>
      <c r="F324" s="229"/>
      <c r="G324" s="229"/>
      <c r="H324" s="229"/>
      <c r="I324" s="229"/>
      <c r="J324" s="229"/>
      <c r="K324" s="229"/>
      <c r="L324" s="229"/>
      <c r="M324" s="229"/>
      <c r="N324" s="229"/>
      <c r="O324" s="141"/>
      <c r="P324" s="141"/>
      <c r="Q324" s="5"/>
      <c r="R324" s="5"/>
      <c r="S324"/>
      <c r="T324"/>
    </row>
    <row r="325" spans="1:20" ht="20.25">
      <c r="A325" s="5"/>
      <c r="B325" s="5"/>
      <c r="C325" s="141"/>
      <c r="D325" s="141"/>
      <c r="E325" s="229" t="s">
        <v>114</v>
      </c>
      <c r="F325" s="229"/>
      <c r="G325" s="229"/>
      <c r="H325" s="229"/>
      <c r="I325" s="229"/>
      <c r="J325" s="229"/>
      <c r="K325" s="229"/>
      <c r="L325" s="229"/>
      <c r="M325" s="229"/>
      <c r="N325" s="229"/>
      <c r="O325" s="141"/>
      <c r="P325" s="141"/>
      <c r="Q325" s="5"/>
      <c r="R325" s="5"/>
      <c r="S325"/>
      <c r="T325"/>
    </row>
    <row r="326" spans="1:20" ht="44.25">
      <c r="A326" s="5"/>
      <c r="B326" s="5"/>
      <c r="C326" s="5"/>
      <c r="D326" s="5"/>
      <c r="E326" s="36"/>
      <c r="F326" s="36"/>
      <c r="G326" s="36"/>
      <c r="H326" s="36"/>
      <c r="I326" s="36"/>
      <c r="J326" s="36"/>
      <c r="K326" s="36"/>
      <c r="L326" s="36"/>
      <c r="M326" s="36"/>
      <c r="N326" s="36"/>
      <c r="O326" s="5"/>
      <c r="P326" s="5"/>
      <c r="Q326" s="5"/>
      <c r="R326" s="5"/>
      <c r="S326"/>
      <c r="T326"/>
    </row>
    <row r="327" spans="1:20" ht="23.25">
      <c r="A327" s="5"/>
      <c r="B327" s="5"/>
      <c r="C327" s="141"/>
      <c r="D327" s="141"/>
      <c r="E327" s="213" t="s">
        <v>96</v>
      </c>
      <c r="F327" s="213"/>
      <c r="G327" s="213"/>
      <c r="H327" s="213"/>
      <c r="I327" s="213"/>
      <c r="J327" s="213"/>
      <c r="K327" s="213"/>
      <c r="L327" s="213"/>
      <c r="M327" s="213"/>
      <c r="N327" s="213"/>
      <c r="O327" s="141"/>
      <c r="P327" s="141"/>
      <c r="Q327" s="5"/>
      <c r="R327" s="5"/>
      <c r="S327"/>
      <c r="T327"/>
    </row>
    <row r="328" spans="1:20" ht="24" thickBot="1">
      <c r="A328" s="5"/>
      <c r="B328" s="5"/>
      <c r="C328" s="141"/>
      <c r="D328" s="141"/>
      <c r="E328" s="213" t="s">
        <v>95</v>
      </c>
      <c r="F328" s="213"/>
      <c r="G328" s="213"/>
      <c r="H328" s="213"/>
      <c r="I328" s="213"/>
      <c r="J328" s="213"/>
      <c r="K328" s="213"/>
      <c r="L328" s="213"/>
      <c r="M328" s="213"/>
      <c r="N328" s="213"/>
      <c r="O328" s="141"/>
      <c r="P328" s="141"/>
      <c r="Q328" s="5"/>
      <c r="R328" s="5"/>
      <c r="S328"/>
      <c r="T328"/>
    </row>
    <row r="329" spans="1:20" ht="24.75" thickBot="1" thickTop="1">
      <c r="A329" s="5"/>
      <c r="B329" s="5"/>
      <c r="C329" s="141"/>
      <c r="D329" s="141"/>
      <c r="E329" s="32" t="s">
        <v>97</v>
      </c>
      <c r="F329" s="226" t="e">
        <f>(X+Y+Z)/(U+Q+Aa*Ba+Da+Ca)</f>
        <v>#DIV/0!</v>
      </c>
      <c r="G329" s="226"/>
      <c r="H329" s="226"/>
      <c r="I329" s="226"/>
      <c r="J329" s="226"/>
      <c r="K329" s="226"/>
      <c r="L329" s="226"/>
      <c r="M329" s="226"/>
      <c r="N329" s="227"/>
      <c r="O329" s="141"/>
      <c r="P329" s="141"/>
      <c r="Q329" s="5"/>
      <c r="R329" s="5"/>
      <c r="S329"/>
      <c r="T329"/>
    </row>
    <row r="330" spans="1:20" ht="21" thickTop="1">
      <c r="A330" s="5"/>
      <c r="B330" s="5"/>
      <c r="C330" s="141"/>
      <c r="D330" s="141"/>
      <c r="E330" s="225" t="s">
        <v>208</v>
      </c>
      <c r="F330" s="225"/>
      <c r="G330" s="225"/>
      <c r="H330" s="225"/>
      <c r="I330" s="225"/>
      <c r="J330" s="225"/>
      <c r="K330" s="225"/>
      <c r="L330" s="225"/>
      <c r="M330" s="225"/>
      <c r="N330" s="225"/>
      <c r="O330" s="141"/>
      <c r="P330" s="141"/>
      <c r="Q330" s="5"/>
      <c r="R330" s="5"/>
      <c r="S330"/>
      <c r="T330"/>
    </row>
    <row r="331" spans="1:20" ht="23.25">
      <c r="A331" s="5"/>
      <c r="B331" s="5"/>
      <c r="C331" s="141"/>
      <c r="D331" s="141"/>
      <c r="E331" s="228" t="e">
        <f>ROUND(X+Y+Z,Rd)=ROUND(Ea*(U+Q+Aa*Ba+Da+Ca),Rd)</f>
        <v>#DIV/0!</v>
      </c>
      <c r="F331" s="228"/>
      <c r="G331" s="228"/>
      <c r="H331" s="228"/>
      <c r="I331" s="228"/>
      <c r="J331" s="228"/>
      <c r="K331" s="228"/>
      <c r="L331" s="228"/>
      <c r="M331" s="228"/>
      <c r="N331" s="228"/>
      <c r="O331" s="141"/>
      <c r="P331" s="141"/>
      <c r="Q331" s="5"/>
      <c r="R331" s="5"/>
      <c r="S331"/>
      <c r="T331"/>
    </row>
    <row r="332" spans="1:20" ht="20.25">
      <c r="A332" s="5"/>
      <c r="B332" s="5"/>
      <c r="C332" s="225" t="s">
        <v>211</v>
      </c>
      <c r="D332" s="225"/>
      <c r="E332" s="225"/>
      <c r="F332" s="225"/>
      <c r="G332" s="225"/>
      <c r="H332" s="225"/>
      <c r="I332" s="225"/>
      <c r="J332" s="225"/>
      <c r="K332" s="225"/>
      <c r="L332" s="225"/>
      <c r="M332" s="225"/>
      <c r="N332" s="225"/>
      <c r="O332" s="225"/>
      <c r="P332" s="225"/>
      <c r="Q332" s="5"/>
      <c r="R332" s="5"/>
      <c r="S332"/>
      <c r="T332"/>
    </row>
    <row r="333" spans="1:20" ht="20.25">
      <c r="A333" s="5"/>
      <c r="B333" s="5"/>
      <c r="C333" s="141"/>
      <c r="D333" s="141"/>
      <c r="E333" s="229" t="s">
        <v>113</v>
      </c>
      <c r="F333" s="229"/>
      <c r="G333" s="229"/>
      <c r="H333" s="229"/>
      <c r="I333" s="229"/>
      <c r="J333" s="229"/>
      <c r="K333" s="229"/>
      <c r="L333" s="229"/>
      <c r="M333" s="229"/>
      <c r="N333" s="229"/>
      <c r="O333" s="141"/>
      <c r="P333" s="141"/>
      <c r="Q333" s="5"/>
      <c r="R333" s="5"/>
      <c r="S333"/>
      <c r="T333"/>
    </row>
    <row r="334" spans="1:20" ht="20.25">
      <c r="A334" s="5"/>
      <c r="B334" s="5"/>
      <c r="C334" s="141"/>
      <c r="D334" s="141"/>
      <c r="E334" s="229" t="s">
        <v>114</v>
      </c>
      <c r="F334" s="229"/>
      <c r="G334" s="229"/>
      <c r="H334" s="229"/>
      <c r="I334" s="229"/>
      <c r="J334" s="229"/>
      <c r="K334" s="229"/>
      <c r="L334" s="229"/>
      <c r="M334" s="229"/>
      <c r="N334" s="229"/>
      <c r="O334" s="141"/>
      <c r="P334" s="141"/>
      <c r="Q334" s="5"/>
      <c r="R334" s="5"/>
      <c r="S334"/>
      <c r="T334"/>
    </row>
    <row r="335" spans="1:20" ht="44.25">
      <c r="A335" s="5"/>
      <c r="B335" s="5"/>
      <c r="C335" s="5"/>
      <c r="D335" s="5"/>
      <c r="E335" s="36"/>
      <c r="F335" s="36"/>
      <c r="G335" s="36"/>
      <c r="H335" s="36"/>
      <c r="I335" s="36"/>
      <c r="J335" s="36"/>
      <c r="K335" s="36"/>
      <c r="L335" s="36"/>
      <c r="M335" s="36"/>
      <c r="N335" s="36"/>
      <c r="O335" s="5"/>
      <c r="P335" s="5"/>
      <c r="Q335" s="5"/>
      <c r="R335" s="5"/>
      <c r="S335"/>
      <c r="T335"/>
    </row>
    <row r="336" spans="1:20" ht="23.25">
      <c r="A336" s="5"/>
      <c r="B336" s="141"/>
      <c r="C336" s="141"/>
      <c r="D336" s="141"/>
      <c r="E336" s="213" t="s">
        <v>98</v>
      </c>
      <c r="F336" s="213"/>
      <c r="G336" s="213"/>
      <c r="H336" s="213"/>
      <c r="I336" s="213"/>
      <c r="J336" s="213"/>
      <c r="K336" s="213"/>
      <c r="L336" s="213"/>
      <c r="M336" s="213"/>
      <c r="N336" s="213"/>
      <c r="O336" s="141"/>
      <c r="P336" s="141"/>
      <c r="Q336" s="141"/>
      <c r="R336" s="5"/>
      <c r="S336"/>
      <c r="T336"/>
    </row>
    <row r="337" spans="1:20" ht="24" thickBot="1">
      <c r="A337" s="5"/>
      <c r="B337" s="141"/>
      <c r="C337" s="141"/>
      <c r="D337" s="141"/>
      <c r="E337" s="213" t="s">
        <v>99</v>
      </c>
      <c r="F337" s="213"/>
      <c r="G337" s="213"/>
      <c r="H337" s="213"/>
      <c r="I337" s="213"/>
      <c r="J337" s="213"/>
      <c r="K337" s="213"/>
      <c r="L337" s="213"/>
      <c r="M337" s="213"/>
      <c r="N337" s="213"/>
      <c r="O337" s="141"/>
      <c r="P337" s="141"/>
      <c r="Q337" s="141"/>
      <c r="R337" s="5"/>
      <c r="S337"/>
      <c r="T337"/>
    </row>
    <row r="338" spans="1:20" ht="24.75" thickBot="1" thickTop="1">
      <c r="A338" s="5"/>
      <c r="B338" s="141"/>
      <c r="C338" s="141"/>
      <c r="D338" s="141"/>
      <c r="E338" s="32" t="s">
        <v>100</v>
      </c>
      <c r="F338" s="226" t="e">
        <f>((Ea+U+Q+Aa*Ba+Da+Ca)/A)-(X+Y+Z)</f>
        <v>#DIV/0!</v>
      </c>
      <c r="G338" s="226"/>
      <c r="H338" s="226"/>
      <c r="I338" s="226"/>
      <c r="J338" s="226"/>
      <c r="K338" s="226"/>
      <c r="L338" s="226"/>
      <c r="M338" s="226"/>
      <c r="N338" s="227"/>
      <c r="O338" s="141"/>
      <c r="P338" s="141"/>
      <c r="Q338" s="141"/>
      <c r="R338" s="5"/>
      <c r="S338"/>
      <c r="T338"/>
    </row>
    <row r="339" spans="1:20" ht="21" thickTop="1">
      <c r="A339" s="5"/>
      <c r="B339" s="141"/>
      <c r="C339" s="141"/>
      <c r="D339" s="225" t="s">
        <v>209</v>
      </c>
      <c r="E339" s="225"/>
      <c r="F339" s="225"/>
      <c r="G339" s="225"/>
      <c r="H339" s="225"/>
      <c r="I339" s="225"/>
      <c r="J339" s="225"/>
      <c r="K339" s="225"/>
      <c r="L339" s="225"/>
      <c r="M339" s="225"/>
      <c r="N339" s="225"/>
      <c r="O339" s="225"/>
      <c r="P339" s="141"/>
      <c r="Q339" s="141"/>
      <c r="R339" s="5"/>
      <c r="S339"/>
      <c r="T339"/>
    </row>
    <row r="340" spans="1:20" ht="23.25">
      <c r="A340" s="5"/>
      <c r="B340" s="141"/>
      <c r="C340" s="141"/>
      <c r="D340" s="141"/>
      <c r="E340" s="228" t="e">
        <f>ROUND(A*(Fa+X+Y+Z),Rd)=ROUND(Ea+U+Q+Aa*Ba+Da+Ca,Rd)</f>
        <v>#DIV/0!</v>
      </c>
      <c r="F340" s="228"/>
      <c r="G340" s="228"/>
      <c r="H340" s="228"/>
      <c r="I340" s="228"/>
      <c r="J340" s="228"/>
      <c r="K340" s="228"/>
      <c r="L340" s="228"/>
      <c r="M340" s="228"/>
      <c r="N340" s="228"/>
      <c r="O340" s="141"/>
      <c r="P340" s="141"/>
      <c r="Q340" s="141"/>
      <c r="R340" s="5"/>
      <c r="S340"/>
      <c r="T340"/>
    </row>
    <row r="341" spans="1:20" ht="20.25">
      <c r="A341" s="5"/>
      <c r="B341" s="225" t="s">
        <v>210</v>
      </c>
      <c r="C341" s="225"/>
      <c r="D341" s="225"/>
      <c r="E341" s="225"/>
      <c r="F341" s="225"/>
      <c r="G341" s="225"/>
      <c r="H341" s="225"/>
      <c r="I341" s="225"/>
      <c r="J341" s="225"/>
      <c r="K341" s="225"/>
      <c r="L341" s="225"/>
      <c r="M341" s="225"/>
      <c r="N341" s="225"/>
      <c r="O341" s="225"/>
      <c r="P341" s="225"/>
      <c r="Q341" s="225"/>
      <c r="R341" s="5"/>
      <c r="S341"/>
      <c r="T341"/>
    </row>
    <row r="342" spans="1:20" ht="20.25">
      <c r="A342" s="5"/>
      <c r="B342" s="141"/>
      <c r="C342" s="141"/>
      <c r="D342" s="141"/>
      <c r="E342" s="229" t="s">
        <v>113</v>
      </c>
      <c r="F342" s="229"/>
      <c r="G342" s="229"/>
      <c r="H342" s="229"/>
      <c r="I342" s="229"/>
      <c r="J342" s="229"/>
      <c r="K342" s="229"/>
      <c r="L342" s="229"/>
      <c r="M342" s="229"/>
      <c r="N342" s="229"/>
      <c r="O342" s="141"/>
      <c r="P342" s="141"/>
      <c r="Q342" s="141"/>
      <c r="R342" s="5"/>
      <c r="S342"/>
      <c r="T342"/>
    </row>
    <row r="343" spans="1:20" ht="20.25">
      <c r="A343" s="5"/>
      <c r="B343" s="141"/>
      <c r="C343" s="141"/>
      <c r="D343" s="141"/>
      <c r="E343" s="229" t="s">
        <v>114</v>
      </c>
      <c r="F343" s="229"/>
      <c r="G343" s="229"/>
      <c r="H343" s="229"/>
      <c r="I343" s="229"/>
      <c r="J343" s="229"/>
      <c r="K343" s="229"/>
      <c r="L343" s="229"/>
      <c r="M343" s="229"/>
      <c r="N343" s="229"/>
      <c r="O343" s="141"/>
      <c r="P343" s="141"/>
      <c r="Q343" s="141"/>
      <c r="R343" s="5"/>
      <c r="S343"/>
      <c r="T343"/>
    </row>
    <row r="344" spans="1:20" ht="44.25">
      <c r="A344" s="5"/>
      <c r="B344" s="5"/>
      <c r="C344" s="5"/>
      <c r="D344" s="5"/>
      <c r="E344" s="36"/>
      <c r="F344" s="36"/>
      <c r="G344" s="36"/>
      <c r="H344" s="36"/>
      <c r="I344" s="36"/>
      <c r="J344" s="36"/>
      <c r="K344" s="36"/>
      <c r="L344" s="36"/>
      <c r="M344" s="36"/>
      <c r="N344" s="36"/>
      <c r="O344" s="5"/>
      <c r="P344" s="5"/>
      <c r="Q344" s="5"/>
      <c r="R344" s="5"/>
      <c r="S344"/>
      <c r="T344"/>
    </row>
    <row r="345" spans="1:20" ht="23.25">
      <c r="A345" s="5"/>
      <c r="B345" s="5"/>
      <c r="C345" s="141"/>
      <c r="D345" s="141"/>
      <c r="E345" s="213" t="s">
        <v>101</v>
      </c>
      <c r="F345" s="213"/>
      <c r="G345" s="213"/>
      <c r="H345" s="213"/>
      <c r="I345" s="213"/>
      <c r="J345" s="213"/>
      <c r="K345" s="213"/>
      <c r="L345" s="213"/>
      <c r="M345" s="213"/>
      <c r="N345" s="213"/>
      <c r="O345" s="141"/>
      <c r="P345" s="141"/>
      <c r="Q345" s="5"/>
      <c r="R345" s="5"/>
      <c r="S345"/>
      <c r="T345"/>
    </row>
    <row r="346" spans="1:20" ht="24" thickBot="1">
      <c r="A346" s="5"/>
      <c r="B346" s="5"/>
      <c r="C346" s="141"/>
      <c r="D346" s="141"/>
      <c r="E346" s="213" t="s">
        <v>103</v>
      </c>
      <c r="F346" s="213"/>
      <c r="G346" s="213"/>
      <c r="H346" s="213"/>
      <c r="I346" s="213"/>
      <c r="J346" s="213"/>
      <c r="K346" s="213"/>
      <c r="L346" s="213"/>
      <c r="M346" s="213"/>
      <c r="N346" s="213"/>
      <c r="O346" s="141"/>
      <c r="P346" s="141"/>
      <c r="Q346" s="5"/>
      <c r="R346" s="5"/>
      <c r="S346"/>
      <c r="T346"/>
    </row>
    <row r="347" spans="1:20" ht="24.75" thickBot="1" thickTop="1">
      <c r="A347" s="5"/>
      <c r="B347" s="5"/>
      <c r="C347" s="141"/>
      <c r="D347" s="141"/>
      <c r="E347" s="32" t="s">
        <v>102</v>
      </c>
      <c r="F347" s="226" t="e">
        <f>A*(Aa+Ba+Ca+Da+Ea+Fa+U+Q)-(X+Y+Z)</f>
        <v>#DIV/0!</v>
      </c>
      <c r="G347" s="226"/>
      <c r="H347" s="226"/>
      <c r="I347" s="226"/>
      <c r="J347" s="226"/>
      <c r="K347" s="226"/>
      <c r="L347" s="226"/>
      <c r="M347" s="226"/>
      <c r="N347" s="227"/>
      <c r="O347" s="141"/>
      <c r="P347" s="141"/>
      <c r="Q347" s="5"/>
      <c r="R347" s="5"/>
      <c r="S347"/>
      <c r="T347"/>
    </row>
    <row r="348" spans="1:20" ht="18.75" thickTop="1">
      <c r="A348" s="5"/>
      <c r="B348" s="5"/>
      <c r="C348" s="141"/>
      <c r="D348" s="141"/>
      <c r="E348" s="230" t="s">
        <v>217</v>
      </c>
      <c r="F348" s="230"/>
      <c r="G348" s="230"/>
      <c r="H348" s="230"/>
      <c r="I348" s="230"/>
      <c r="J348" s="230"/>
      <c r="K348" s="230"/>
      <c r="L348" s="230"/>
      <c r="M348" s="230"/>
      <c r="N348" s="230"/>
      <c r="O348" s="141"/>
      <c r="P348" s="141"/>
      <c r="Q348" s="5"/>
      <c r="R348" s="5"/>
      <c r="S348"/>
      <c r="T348"/>
    </row>
    <row r="349" spans="1:20" ht="23.25">
      <c r="A349" s="5"/>
      <c r="B349" s="5"/>
      <c r="C349" s="141"/>
      <c r="D349" s="141"/>
      <c r="E349" s="228" t="e">
        <f>ROUND(A*(Aa+Ba+Ca+Da+Ea+Fa+U+Q),Rd)=ROUND(X+Y+Z+Ga,Rd)</f>
        <v>#DIV/0!</v>
      </c>
      <c r="F349" s="228"/>
      <c r="G349" s="228"/>
      <c r="H349" s="228"/>
      <c r="I349" s="228"/>
      <c r="J349" s="228"/>
      <c r="K349" s="228"/>
      <c r="L349" s="228"/>
      <c r="M349" s="228"/>
      <c r="N349" s="228"/>
      <c r="O349" s="141"/>
      <c r="P349" s="141"/>
      <c r="Q349" s="5"/>
      <c r="R349" s="5"/>
      <c r="S349"/>
      <c r="T349"/>
    </row>
    <row r="350" spans="1:20" ht="18">
      <c r="A350" s="5"/>
      <c r="B350" s="5"/>
      <c r="C350" s="230" t="s">
        <v>218</v>
      </c>
      <c r="D350" s="230"/>
      <c r="E350" s="230"/>
      <c r="F350" s="230"/>
      <c r="G350" s="230"/>
      <c r="H350" s="230"/>
      <c r="I350" s="230"/>
      <c r="J350" s="230"/>
      <c r="K350" s="230"/>
      <c r="L350" s="230"/>
      <c r="M350" s="230"/>
      <c r="N350" s="230"/>
      <c r="O350" s="230"/>
      <c r="P350" s="230"/>
      <c r="Q350" s="5"/>
      <c r="R350" s="5"/>
      <c r="S350"/>
      <c r="T350"/>
    </row>
    <row r="351" spans="1:20" ht="20.25">
      <c r="A351" s="5"/>
      <c r="B351" s="5"/>
      <c r="C351" s="141"/>
      <c r="D351" s="141"/>
      <c r="E351" s="229" t="s">
        <v>113</v>
      </c>
      <c r="F351" s="229"/>
      <c r="G351" s="229"/>
      <c r="H351" s="229"/>
      <c r="I351" s="229"/>
      <c r="J351" s="229"/>
      <c r="K351" s="229"/>
      <c r="L351" s="229"/>
      <c r="M351" s="229"/>
      <c r="N351" s="229"/>
      <c r="O351" s="141"/>
      <c r="P351" s="141"/>
      <c r="Q351" s="5"/>
      <c r="R351" s="5"/>
      <c r="S351"/>
      <c r="T351"/>
    </row>
    <row r="352" spans="1:20" ht="20.25">
      <c r="A352" s="5"/>
      <c r="B352" s="5"/>
      <c r="C352" s="141"/>
      <c r="D352" s="141"/>
      <c r="E352" s="229" t="s">
        <v>114</v>
      </c>
      <c r="F352" s="229"/>
      <c r="G352" s="229"/>
      <c r="H352" s="229"/>
      <c r="I352" s="229"/>
      <c r="J352" s="229"/>
      <c r="K352" s="229"/>
      <c r="L352" s="229"/>
      <c r="M352" s="229"/>
      <c r="N352" s="229"/>
      <c r="O352" s="141"/>
      <c r="P352" s="141"/>
      <c r="Q352" s="5"/>
      <c r="R352" s="5"/>
      <c r="S352"/>
      <c r="T352"/>
    </row>
    <row r="353" spans="1:20" ht="45" thickBot="1">
      <c r="A353" s="5"/>
      <c r="B353" s="36"/>
      <c r="C353" s="36"/>
      <c r="D353" s="36"/>
      <c r="E353" s="36"/>
      <c r="F353" s="36"/>
      <c r="G353" s="36"/>
      <c r="H353" s="36"/>
      <c r="I353" s="36"/>
      <c r="J353" s="36"/>
      <c r="K353" s="36"/>
      <c r="L353" s="36"/>
      <c r="M353" s="36"/>
      <c r="N353" s="36"/>
      <c r="O353" s="36"/>
      <c r="P353" s="36"/>
      <c r="Q353" s="36"/>
      <c r="R353" s="5"/>
      <c r="S353"/>
      <c r="T353"/>
    </row>
    <row r="354" spans="1:20" ht="34.5" thickBot="1" thickTop="1">
      <c r="A354" s="5"/>
      <c r="B354" s="245" t="s">
        <v>220</v>
      </c>
      <c r="C354" s="246"/>
      <c r="D354" s="246"/>
      <c r="E354" s="246"/>
      <c r="F354" s="246"/>
      <c r="G354" s="246"/>
      <c r="H354" s="246"/>
      <c r="I354" s="246"/>
      <c r="J354" s="246"/>
      <c r="K354" s="246"/>
      <c r="L354" s="246"/>
      <c r="M354" s="246"/>
      <c r="N354" s="246"/>
      <c r="O354" s="246"/>
      <c r="P354" s="246"/>
      <c r="Q354" s="247"/>
      <c r="R354" s="5"/>
      <c r="S354"/>
      <c r="T354"/>
    </row>
    <row r="355" spans="1:20" ht="24" thickTop="1">
      <c r="A355" s="5"/>
      <c r="B355" s="95"/>
      <c r="C355" s="95"/>
      <c r="D355" s="95"/>
      <c r="E355" s="95"/>
      <c r="F355" s="95"/>
      <c r="G355" s="95"/>
      <c r="H355" s="95"/>
      <c r="I355" s="95"/>
      <c r="J355" s="95"/>
      <c r="K355" s="95"/>
      <c r="L355" s="95"/>
      <c r="M355" s="95"/>
      <c r="N355" s="95"/>
      <c r="O355" s="95"/>
      <c r="P355" s="95"/>
      <c r="Q355" s="95"/>
      <c r="R355" s="5"/>
      <c r="S355"/>
      <c r="T355"/>
    </row>
    <row r="356" spans="1:20" ht="23.25">
      <c r="A356" s="5"/>
      <c r="B356" s="5"/>
      <c r="C356" s="5"/>
      <c r="D356" s="141"/>
      <c r="E356" s="213" t="s">
        <v>104</v>
      </c>
      <c r="F356" s="213"/>
      <c r="G356" s="213"/>
      <c r="H356" s="213"/>
      <c r="I356" s="213"/>
      <c r="J356" s="213"/>
      <c r="K356" s="213"/>
      <c r="L356" s="213"/>
      <c r="M356" s="213"/>
      <c r="N356" s="213"/>
      <c r="O356" s="141"/>
      <c r="P356" s="5"/>
      <c r="Q356" s="5"/>
      <c r="R356" s="5"/>
      <c r="S356"/>
      <c r="T356"/>
    </row>
    <row r="357" spans="1:20" ht="24" thickBot="1">
      <c r="A357" s="5"/>
      <c r="B357" s="5"/>
      <c r="C357" s="5"/>
      <c r="D357" s="141"/>
      <c r="E357" s="213" t="s">
        <v>118</v>
      </c>
      <c r="F357" s="213"/>
      <c r="G357" s="213"/>
      <c r="H357" s="213"/>
      <c r="I357" s="213"/>
      <c r="J357" s="213"/>
      <c r="K357" s="213"/>
      <c r="L357" s="213"/>
      <c r="M357" s="213"/>
      <c r="N357" s="213"/>
      <c r="O357" s="141"/>
      <c r="P357" s="5"/>
      <c r="Q357" s="5"/>
      <c r="R357" s="5"/>
      <c r="S357"/>
      <c r="T357"/>
    </row>
    <row r="358" spans="1:20" ht="24.75" thickBot="1" thickTop="1">
      <c r="A358" s="5"/>
      <c r="B358" s="5"/>
      <c r="C358" s="5"/>
      <c r="D358" s="141"/>
      <c r="E358" s="310" t="s">
        <v>109</v>
      </c>
      <c r="F358" s="311"/>
      <c r="G358" s="311"/>
      <c r="H358" s="226" t="e">
        <f>Y/X</f>
        <v>#DIV/0!</v>
      </c>
      <c r="I358" s="226"/>
      <c r="J358" s="226"/>
      <c r="K358" s="226"/>
      <c r="L358" s="226"/>
      <c r="M358" s="226"/>
      <c r="N358" s="227"/>
      <c r="O358" s="141"/>
      <c r="P358" s="5"/>
      <c r="Q358" s="5"/>
      <c r="R358" s="5"/>
      <c r="S358"/>
      <c r="T358"/>
    </row>
    <row r="359" spans="1:20" ht="24.75" thickBot="1" thickTop="1">
      <c r="A359" s="95"/>
      <c r="B359" s="5"/>
      <c r="C359" s="5"/>
      <c r="D359" s="141"/>
      <c r="E359" s="225" t="s">
        <v>219</v>
      </c>
      <c r="F359" s="225"/>
      <c r="G359" s="225"/>
      <c r="H359" s="225"/>
      <c r="I359" s="225"/>
      <c r="J359" s="225"/>
      <c r="K359" s="225"/>
      <c r="L359" s="225"/>
      <c r="M359" s="225"/>
      <c r="N359" s="225"/>
      <c r="O359" s="141"/>
      <c r="P359" s="5"/>
      <c r="Q359" s="5"/>
      <c r="R359" s="95"/>
      <c r="S359"/>
      <c r="T359"/>
    </row>
    <row r="360" spans="1:20" ht="24.75" thickBot="1" thickTop="1">
      <c r="A360" s="5"/>
      <c r="B360" s="5"/>
      <c r="C360" s="5"/>
      <c r="D360" s="141"/>
      <c r="E360" s="310" t="s">
        <v>105</v>
      </c>
      <c r="F360" s="311"/>
      <c r="G360" s="226" t="e">
        <f>ATAN(Y/X)</f>
        <v>#DIV/0!</v>
      </c>
      <c r="H360" s="226"/>
      <c r="I360" s="226"/>
      <c r="J360" s="226"/>
      <c r="K360" s="226"/>
      <c r="L360" s="226"/>
      <c r="M360" s="226"/>
      <c r="N360" s="227"/>
      <c r="O360" s="141"/>
      <c r="P360" s="5"/>
      <c r="Q360" s="5"/>
      <c r="R360" s="5"/>
      <c r="S360"/>
      <c r="T360"/>
    </row>
    <row r="361" spans="1:20" ht="21" thickTop="1">
      <c r="A361" s="5"/>
      <c r="B361" s="5"/>
      <c r="C361" s="5"/>
      <c r="D361" s="141"/>
      <c r="E361" s="225" t="s">
        <v>283</v>
      </c>
      <c r="F361" s="225"/>
      <c r="G361" s="225"/>
      <c r="H361" s="225"/>
      <c r="I361" s="225"/>
      <c r="J361" s="225"/>
      <c r="K361" s="225"/>
      <c r="L361" s="225"/>
      <c r="M361" s="225"/>
      <c r="N361" s="225"/>
      <c r="O361" s="141"/>
      <c r="P361" s="5"/>
      <c r="Q361" s="5"/>
      <c r="R361" s="5"/>
      <c r="S361"/>
      <c r="T361"/>
    </row>
    <row r="362" spans="1:20" ht="23.25">
      <c r="A362" s="5"/>
      <c r="B362" s="5"/>
      <c r="C362" s="5"/>
      <c r="D362" s="141"/>
      <c r="E362" s="228" t="e">
        <f>ROUND(TAN(Angle_A),Rd)=ROUND(Y/X,Rd)</f>
        <v>#DIV/0!</v>
      </c>
      <c r="F362" s="228"/>
      <c r="G362" s="228"/>
      <c r="H362" s="228"/>
      <c r="I362" s="228"/>
      <c r="J362" s="228"/>
      <c r="K362" s="228"/>
      <c r="L362" s="228"/>
      <c r="M362" s="228"/>
      <c r="N362" s="228"/>
      <c r="O362" s="141"/>
      <c r="P362" s="5"/>
      <c r="Q362" s="5"/>
      <c r="R362" s="5"/>
      <c r="S362"/>
      <c r="T362"/>
    </row>
    <row r="363" spans="1:20" ht="20.25">
      <c r="A363" s="5"/>
      <c r="B363" s="5"/>
      <c r="C363" s="5"/>
      <c r="D363" s="225" t="s">
        <v>221</v>
      </c>
      <c r="E363" s="225"/>
      <c r="F363" s="225"/>
      <c r="G363" s="225"/>
      <c r="H363" s="225"/>
      <c r="I363" s="225"/>
      <c r="J363" s="225"/>
      <c r="K363" s="225"/>
      <c r="L363" s="225"/>
      <c r="M363" s="225"/>
      <c r="N363" s="225"/>
      <c r="O363" s="225"/>
      <c r="P363" s="5"/>
      <c r="Q363" s="5"/>
      <c r="R363" s="5"/>
      <c r="S363"/>
      <c r="T363"/>
    </row>
    <row r="364" spans="1:20" ht="20.25">
      <c r="A364" s="5"/>
      <c r="B364" s="5"/>
      <c r="C364" s="5"/>
      <c r="D364" s="141"/>
      <c r="E364" s="229" t="s">
        <v>113</v>
      </c>
      <c r="F364" s="229"/>
      <c r="G364" s="229"/>
      <c r="H364" s="229"/>
      <c r="I364" s="229"/>
      <c r="J364" s="229"/>
      <c r="K364" s="229"/>
      <c r="L364" s="229"/>
      <c r="M364" s="229"/>
      <c r="N364" s="229"/>
      <c r="O364" s="141"/>
      <c r="P364" s="5"/>
      <c r="Q364" s="5"/>
      <c r="R364" s="5"/>
      <c r="S364"/>
      <c r="T364"/>
    </row>
    <row r="365" spans="1:20" ht="20.25">
      <c r="A365" s="5"/>
      <c r="B365" s="5"/>
      <c r="C365" s="5"/>
      <c r="D365" s="141"/>
      <c r="E365" s="229" t="s">
        <v>114</v>
      </c>
      <c r="F365" s="229"/>
      <c r="G365" s="229"/>
      <c r="H365" s="229"/>
      <c r="I365" s="229"/>
      <c r="J365" s="229"/>
      <c r="K365" s="229"/>
      <c r="L365" s="229"/>
      <c r="M365" s="229"/>
      <c r="N365" s="229"/>
      <c r="O365" s="141"/>
      <c r="P365" s="5"/>
      <c r="Q365" s="5"/>
      <c r="R365" s="5"/>
      <c r="S365"/>
      <c r="T365"/>
    </row>
    <row r="366" spans="1:20" ht="44.25">
      <c r="A366" s="5"/>
      <c r="B366" s="5"/>
      <c r="C366" s="5"/>
      <c r="D366" s="5"/>
      <c r="E366" s="36"/>
      <c r="F366" s="36"/>
      <c r="G366" s="36"/>
      <c r="H366" s="36"/>
      <c r="I366" s="36"/>
      <c r="J366" s="36"/>
      <c r="K366" s="36"/>
      <c r="L366" s="36"/>
      <c r="M366" s="36"/>
      <c r="N366" s="36"/>
      <c r="O366" s="5"/>
      <c r="P366" s="5"/>
      <c r="Q366" s="5"/>
      <c r="R366" s="5"/>
      <c r="S366"/>
      <c r="T366"/>
    </row>
    <row r="367" spans="1:20" ht="23.25">
      <c r="A367" s="5"/>
      <c r="B367" s="5"/>
      <c r="C367" s="5"/>
      <c r="D367" s="213" t="s">
        <v>222</v>
      </c>
      <c r="E367" s="213"/>
      <c r="F367" s="213"/>
      <c r="G367" s="213"/>
      <c r="H367" s="213"/>
      <c r="I367" s="213"/>
      <c r="J367" s="213"/>
      <c r="K367" s="213"/>
      <c r="L367" s="213"/>
      <c r="M367" s="213"/>
      <c r="N367" s="213"/>
      <c r="O367" s="213"/>
      <c r="P367" s="5"/>
      <c r="Q367" s="5"/>
      <c r="R367" s="5"/>
      <c r="S367"/>
      <c r="T367"/>
    </row>
    <row r="368" spans="1:20" ht="24" thickBot="1">
      <c r="A368" s="5"/>
      <c r="B368" s="5"/>
      <c r="C368" s="5"/>
      <c r="D368" s="141"/>
      <c r="E368" s="213" t="s">
        <v>119</v>
      </c>
      <c r="F368" s="213"/>
      <c r="G368" s="213"/>
      <c r="H368" s="213"/>
      <c r="I368" s="213"/>
      <c r="J368" s="213"/>
      <c r="K368" s="213"/>
      <c r="L368" s="213"/>
      <c r="M368" s="213"/>
      <c r="N368" s="213"/>
      <c r="O368" s="141"/>
      <c r="P368" s="5"/>
      <c r="Q368" s="5"/>
      <c r="R368" s="5"/>
      <c r="S368"/>
      <c r="T368"/>
    </row>
    <row r="369" spans="1:20" ht="24.75" thickBot="1" thickTop="1">
      <c r="A369" s="5"/>
      <c r="B369" s="5"/>
      <c r="C369" s="5"/>
      <c r="D369" s="141"/>
      <c r="E369" s="310" t="s">
        <v>116</v>
      </c>
      <c r="F369" s="311"/>
      <c r="G369" s="311"/>
      <c r="H369" s="226" t="e">
        <f>X/Y</f>
        <v>#DIV/0!</v>
      </c>
      <c r="I369" s="226"/>
      <c r="J369" s="226"/>
      <c r="K369" s="226"/>
      <c r="L369" s="226"/>
      <c r="M369" s="226"/>
      <c r="N369" s="227"/>
      <c r="O369" s="141"/>
      <c r="P369" s="5"/>
      <c r="Q369" s="5"/>
      <c r="R369" s="5"/>
      <c r="S369"/>
      <c r="T369"/>
    </row>
    <row r="370" spans="1:20" ht="21.75" thickBot="1" thickTop="1">
      <c r="A370" s="5"/>
      <c r="B370" s="5"/>
      <c r="C370" s="5"/>
      <c r="D370" s="141"/>
      <c r="E370" s="225" t="s">
        <v>223</v>
      </c>
      <c r="F370" s="225"/>
      <c r="G370" s="225"/>
      <c r="H370" s="225"/>
      <c r="I370" s="225"/>
      <c r="J370" s="225"/>
      <c r="K370" s="225"/>
      <c r="L370" s="225"/>
      <c r="M370" s="225"/>
      <c r="N370" s="225"/>
      <c r="O370" s="141"/>
      <c r="P370" s="5"/>
      <c r="Q370" s="5"/>
      <c r="R370" s="5"/>
      <c r="S370"/>
      <c r="T370"/>
    </row>
    <row r="371" spans="1:20" ht="24.75" thickBot="1" thickTop="1">
      <c r="A371" s="5"/>
      <c r="B371" s="5"/>
      <c r="C371" s="5"/>
      <c r="D371" s="141"/>
      <c r="E371" s="310" t="s">
        <v>117</v>
      </c>
      <c r="F371" s="311"/>
      <c r="G371" s="226" t="e">
        <f>ATAN(X/Y)</f>
        <v>#DIV/0!</v>
      </c>
      <c r="H371" s="226"/>
      <c r="I371" s="226"/>
      <c r="J371" s="226"/>
      <c r="K371" s="226"/>
      <c r="L371" s="226"/>
      <c r="M371" s="226"/>
      <c r="N371" s="227"/>
      <c r="O371" s="141"/>
      <c r="P371" s="5"/>
      <c r="Q371" s="5"/>
      <c r="R371" s="5"/>
      <c r="S371"/>
      <c r="T371"/>
    </row>
    <row r="372" spans="1:20" ht="21" thickTop="1">
      <c r="A372" s="5"/>
      <c r="B372" s="5"/>
      <c r="C372" s="5"/>
      <c r="D372" s="141"/>
      <c r="E372" s="225" t="s">
        <v>224</v>
      </c>
      <c r="F372" s="225"/>
      <c r="G372" s="225"/>
      <c r="H372" s="225"/>
      <c r="I372" s="225"/>
      <c r="J372" s="225"/>
      <c r="K372" s="225"/>
      <c r="L372" s="225"/>
      <c r="M372" s="225"/>
      <c r="N372" s="225"/>
      <c r="O372" s="141"/>
      <c r="P372" s="5"/>
      <c r="Q372" s="5"/>
      <c r="R372" s="5"/>
      <c r="S372"/>
      <c r="T372"/>
    </row>
    <row r="373" spans="1:20" ht="23.25">
      <c r="A373" s="5"/>
      <c r="B373" s="5"/>
      <c r="C373" s="5"/>
      <c r="D373" s="141"/>
      <c r="E373" s="228" t="e">
        <f>ROUND(TAN(Angle_B),Rd)=ROUND(X/Y,Rd)</f>
        <v>#DIV/0!</v>
      </c>
      <c r="F373" s="228"/>
      <c r="G373" s="228"/>
      <c r="H373" s="228"/>
      <c r="I373" s="228"/>
      <c r="J373" s="228"/>
      <c r="K373" s="228"/>
      <c r="L373" s="228"/>
      <c r="M373" s="228"/>
      <c r="N373" s="228"/>
      <c r="O373" s="141"/>
      <c r="P373" s="5"/>
      <c r="Q373" s="5"/>
      <c r="R373" s="5"/>
      <c r="S373"/>
      <c r="T373"/>
    </row>
    <row r="374" spans="1:20" ht="20.25">
      <c r="A374" s="5"/>
      <c r="B374" s="5"/>
      <c r="C374" s="5"/>
      <c r="D374" s="225" t="s">
        <v>284</v>
      </c>
      <c r="E374" s="225"/>
      <c r="F374" s="225"/>
      <c r="G374" s="225"/>
      <c r="H374" s="225"/>
      <c r="I374" s="225"/>
      <c r="J374" s="225"/>
      <c r="K374" s="225"/>
      <c r="L374" s="225"/>
      <c r="M374" s="225"/>
      <c r="N374" s="225"/>
      <c r="O374" s="225"/>
      <c r="P374" s="5"/>
      <c r="Q374" s="5"/>
      <c r="R374" s="5"/>
      <c r="S374"/>
      <c r="T374"/>
    </row>
    <row r="375" spans="1:20" ht="20.25">
      <c r="A375" s="5"/>
      <c r="B375" s="5"/>
      <c r="C375" s="5"/>
      <c r="D375" s="141"/>
      <c r="E375" s="229" t="s">
        <v>113</v>
      </c>
      <c r="F375" s="229"/>
      <c r="G375" s="229"/>
      <c r="H375" s="229"/>
      <c r="I375" s="229"/>
      <c r="J375" s="229"/>
      <c r="K375" s="229"/>
      <c r="L375" s="229"/>
      <c r="M375" s="229"/>
      <c r="N375" s="229"/>
      <c r="O375" s="141"/>
      <c r="P375" s="5"/>
      <c r="Q375" s="5"/>
      <c r="R375" s="5"/>
      <c r="S375"/>
      <c r="T375"/>
    </row>
    <row r="376" spans="1:20" ht="20.25">
      <c r="A376" s="5"/>
      <c r="B376" s="5"/>
      <c r="C376" s="5"/>
      <c r="D376" s="141"/>
      <c r="E376" s="229" t="s">
        <v>114</v>
      </c>
      <c r="F376" s="229"/>
      <c r="G376" s="229"/>
      <c r="H376" s="229"/>
      <c r="I376" s="229"/>
      <c r="J376" s="229"/>
      <c r="K376" s="229"/>
      <c r="L376" s="229"/>
      <c r="M376" s="229"/>
      <c r="N376" s="229"/>
      <c r="O376" s="141"/>
      <c r="P376" s="5"/>
      <c r="Q376" s="5"/>
      <c r="R376" s="5"/>
      <c r="S376"/>
      <c r="T376"/>
    </row>
    <row r="377" spans="1:20" ht="44.25">
      <c r="A377" s="5"/>
      <c r="B377" s="5"/>
      <c r="C377" s="5"/>
      <c r="D377" s="5"/>
      <c r="E377" s="36"/>
      <c r="F377" s="36"/>
      <c r="G377" s="36"/>
      <c r="H377" s="36"/>
      <c r="I377" s="36"/>
      <c r="J377" s="36"/>
      <c r="K377" s="36"/>
      <c r="L377" s="36"/>
      <c r="M377" s="36"/>
      <c r="N377" s="36"/>
      <c r="O377" s="5"/>
      <c r="P377" s="5"/>
      <c r="Q377" s="5"/>
      <c r="R377" s="5"/>
      <c r="S377"/>
      <c r="T377"/>
    </row>
    <row r="378" spans="1:20" ht="23.25">
      <c r="A378" s="5"/>
      <c r="B378" s="141"/>
      <c r="C378" s="141"/>
      <c r="D378" s="141"/>
      <c r="E378" s="213" t="s">
        <v>121</v>
      </c>
      <c r="F378" s="213"/>
      <c r="G378" s="213"/>
      <c r="H378" s="213"/>
      <c r="I378" s="213"/>
      <c r="J378" s="213"/>
      <c r="K378" s="213"/>
      <c r="L378" s="213"/>
      <c r="M378" s="213"/>
      <c r="N378" s="213"/>
      <c r="O378" s="141"/>
      <c r="P378" s="141"/>
      <c r="Q378" s="141"/>
      <c r="R378" s="5"/>
      <c r="S378"/>
      <c r="T378"/>
    </row>
    <row r="379" spans="1:20" ht="24" thickBot="1">
      <c r="A379" s="5"/>
      <c r="B379" s="141"/>
      <c r="C379" s="141"/>
      <c r="D379" s="141"/>
      <c r="E379" s="213" t="s">
        <v>120</v>
      </c>
      <c r="F379" s="213"/>
      <c r="G379" s="213"/>
      <c r="H379" s="213"/>
      <c r="I379" s="213"/>
      <c r="J379" s="213"/>
      <c r="K379" s="213"/>
      <c r="L379" s="213"/>
      <c r="M379" s="213"/>
      <c r="N379" s="213"/>
      <c r="O379" s="141"/>
      <c r="P379" s="141"/>
      <c r="Q379" s="141"/>
      <c r="R379" s="5"/>
      <c r="S379"/>
      <c r="T379"/>
    </row>
    <row r="380" spans="1:20" ht="24.75" thickBot="1" thickTop="1">
      <c r="A380" s="5"/>
      <c r="B380" s="141"/>
      <c r="C380" s="141"/>
      <c r="D380" s="141"/>
      <c r="E380" s="32" t="s">
        <v>122</v>
      </c>
      <c r="F380" s="226" t="e">
        <f>TAN(Angle_B)+A+B-(SIN(Angle_A)+COS(Angle_A))</f>
        <v>#DIV/0!</v>
      </c>
      <c r="G380" s="226"/>
      <c r="H380" s="226"/>
      <c r="I380" s="226"/>
      <c r="J380" s="226"/>
      <c r="K380" s="226"/>
      <c r="L380" s="226"/>
      <c r="M380" s="226"/>
      <c r="N380" s="227"/>
      <c r="O380" s="141"/>
      <c r="P380" s="141"/>
      <c r="Q380" s="141"/>
      <c r="R380" s="5"/>
      <c r="S380"/>
      <c r="T380"/>
    </row>
    <row r="381" spans="1:20" ht="21" thickTop="1">
      <c r="A381" s="5"/>
      <c r="B381" s="225" t="s">
        <v>225</v>
      </c>
      <c r="C381" s="225"/>
      <c r="D381" s="225"/>
      <c r="E381" s="225"/>
      <c r="F381" s="225"/>
      <c r="G381" s="225"/>
      <c r="H381" s="225"/>
      <c r="I381" s="225"/>
      <c r="J381" s="225"/>
      <c r="K381" s="225"/>
      <c r="L381" s="225"/>
      <c r="M381" s="225"/>
      <c r="N381" s="225"/>
      <c r="O381" s="225"/>
      <c r="P381" s="225"/>
      <c r="Q381" s="225"/>
      <c r="R381" s="5"/>
      <c r="S381"/>
      <c r="T381"/>
    </row>
    <row r="382" spans="1:20" ht="23.25">
      <c r="A382" s="5"/>
      <c r="B382" s="141"/>
      <c r="C382" s="141"/>
      <c r="D382" s="141"/>
      <c r="E382" s="228" t="e">
        <f>ROUND(Ja+SIN(Angle_A)+COS(Angle_A),Rd)=ROUND(TAN(Angle_B)+A+B,Rd)</f>
        <v>#DIV/0!</v>
      </c>
      <c r="F382" s="228"/>
      <c r="G382" s="228"/>
      <c r="H382" s="228"/>
      <c r="I382" s="228"/>
      <c r="J382" s="228"/>
      <c r="K382" s="228"/>
      <c r="L382" s="228"/>
      <c r="M382" s="228"/>
      <c r="N382" s="228"/>
      <c r="O382" s="141"/>
      <c r="P382" s="141"/>
      <c r="Q382" s="141"/>
      <c r="R382" s="5"/>
      <c r="S382"/>
      <c r="T382"/>
    </row>
    <row r="383" spans="1:20" ht="18">
      <c r="A383" s="5"/>
      <c r="B383" s="230" t="s">
        <v>226</v>
      </c>
      <c r="C383" s="230"/>
      <c r="D383" s="230"/>
      <c r="E383" s="230"/>
      <c r="F383" s="230"/>
      <c r="G383" s="230"/>
      <c r="H383" s="230"/>
      <c r="I383" s="230"/>
      <c r="J383" s="230"/>
      <c r="K383" s="230"/>
      <c r="L383" s="230"/>
      <c r="M383" s="230"/>
      <c r="N383" s="230"/>
      <c r="O383" s="230"/>
      <c r="P383" s="230"/>
      <c r="Q383" s="230"/>
      <c r="R383" s="5"/>
      <c r="S383"/>
      <c r="T383"/>
    </row>
    <row r="384" spans="1:20" ht="20.25">
      <c r="A384" s="5"/>
      <c r="B384" s="141"/>
      <c r="C384" s="141"/>
      <c r="D384" s="141"/>
      <c r="E384" s="229" t="s">
        <v>113</v>
      </c>
      <c r="F384" s="229"/>
      <c r="G384" s="229"/>
      <c r="H384" s="229"/>
      <c r="I384" s="229"/>
      <c r="J384" s="229"/>
      <c r="K384" s="229"/>
      <c r="L384" s="229"/>
      <c r="M384" s="229"/>
      <c r="N384" s="229"/>
      <c r="O384" s="141"/>
      <c r="P384" s="141"/>
      <c r="Q384" s="141"/>
      <c r="R384" s="5"/>
      <c r="S384"/>
      <c r="T384"/>
    </row>
    <row r="385" spans="1:20" ht="20.25">
      <c r="A385" s="5"/>
      <c r="B385" s="141"/>
      <c r="C385" s="141"/>
      <c r="D385" s="141"/>
      <c r="E385" s="229" t="s">
        <v>114</v>
      </c>
      <c r="F385" s="229"/>
      <c r="G385" s="229"/>
      <c r="H385" s="229"/>
      <c r="I385" s="229"/>
      <c r="J385" s="229"/>
      <c r="K385" s="229"/>
      <c r="L385" s="229"/>
      <c r="M385" s="229"/>
      <c r="N385" s="229"/>
      <c r="O385" s="141"/>
      <c r="P385" s="141"/>
      <c r="Q385" s="141"/>
      <c r="R385" s="5"/>
      <c r="S385"/>
      <c r="T385"/>
    </row>
    <row r="386" spans="1:20" ht="44.25">
      <c r="A386" s="5"/>
      <c r="B386" s="5"/>
      <c r="C386" s="5"/>
      <c r="D386" s="5"/>
      <c r="E386" s="36"/>
      <c r="F386" s="36"/>
      <c r="G386" s="36"/>
      <c r="H386" s="36"/>
      <c r="I386" s="36"/>
      <c r="J386" s="36"/>
      <c r="K386" s="36"/>
      <c r="L386" s="36"/>
      <c r="M386" s="36"/>
      <c r="N386" s="36"/>
      <c r="O386" s="5"/>
      <c r="P386" s="5"/>
      <c r="Q386" s="5"/>
      <c r="R386" s="5"/>
      <c r="S386"/>
      <c r="T386"/>
    </row>
    <row r="387" spans="1:20" ht="23.25">
      <c r="A387" s="5"/>
      <c r="B387" s="141"/>
      <c r="C387" s="141"/>
      <c r="D387" s="141"/>
      <c r="E387" s="213" t="s">
        <v>124</v>
      </c>
      <c r="F387" s="213"/>
      <c r="G387" s="213"/>
      <c r="H387" s="213"/>
      <c r="I387" s="213"/>
      <c r="J387" s="213"/>
      <c r="K387" s="213"/>
      <c r="L387" s="213"/>
      <c r="M387" s="213"/>
      <c r="N387" s="213"/>
      <c r="O387" s="141"/>
      <c r="P387" s="141"/>
      <c r="Q387" s="141"/>
      <c r="R387" s="5"/>
      <c r="S387"/>
      <c r="T387"/>
    </row>
    <row r="388" spans="1:20" ht="24" thickBot="1">
      <c r="A388" s="5"/>
      <c r="B388" s="141"/>
      <c r="C388" s="141"/>
      <c r="D388" s="141"/>
      <c r="E388" s="213" t="s">
        <v>125</v>
      </c>
      <c r="F388" s="213"/>
      <c r="G388" s="213"/>
      <c r="H388" s="213"/>
      <c r="I388" s="213"/>
      <c r="J388" s="213"/>
      <c r="K388" s="213"/>
      <c r="L388" s="213"/>
      <c r="M388" s="213"/>
      <c r="N388" s="213"/>
      <c r="O388" s="141"/>
      <c r="P388" s="141"/>
      <c r="Q388" s="141"/>
      <c r="R388" s="5"/>
      <c r="S388"/>
      <c r="T388"/>
    </row>
    <row r="389" spans="1:20" ht="24.75" thickBot="1" thickTop="1">
      <c r="A389" s="5"/>
      <c r="B389" s="141"/>
      <c r="C389" s="141"/>
      <c r="D389" s="141"/>
      <c r="E389" s="32" t="s">
        <v>123</v>
      </c>
      <c r="F389" s="226" t="e">
        <f>(TAN(Angle_B)+A+B+X)/(Ja+SIN(Angle_A))</f>
        <v>#DIV/0!</v>
      </c>
      <c r="G389" s="226"/>
      <c r="H389" s="226"/>
      <c r="I389" s="226"/>
      <c r="J389" s="226"/>
      <c r="K389" s="226"/>
      <c r="L389" s="226"/>
      <c r="M389" s="226"/>
      <c r="N389" s="227"/>
      <c r="O389" s="141"/>
      <c r="P389" s="141"/>
      <c r="Q389" s="141"/>
      <c r="R389" s="5"/>
      <c r="S389"/>
      <c r="T389"/>
    </row>
    <row r="390" spans="1:20" ht="21" thickTop="1">
      <c r="A390" s="5"/>
      <c r="B390" s="225" t="s">
        <v>227</v>
      </c>
      <c r="C390" s="225"/>
      <c r="D390" s="225"/>
      <c r="E390" s="225"/>
      <c r="F390" s="225"/>
      <c r="G390" s="225"/>
      <c r="H390" s="225"/>
      <c r="I390" s="225"/>
      <c r="J390" s="225"/>
      <c r="K390" s="225"/>
      <c r="L390" s="225"/>
      <c r="M390" s="225"/>
      <c r="N390" s="225"/>
      <c r="O390" s="225"/>
      <c r="P390" s="225"/>
      <c r="Q390" s="225"/>
      <c r="R390" s="5"/>
      <c r="S390"/>
      <c r="T390"/>
    </row>
    <row r="391" spans="1:20" ht="23.25">
      <c r="A391" s="5"/>
      <c r="B391" s="141"/>
      <c r="C391" s="141"/>
      <c r="D391" s="141"/>
      <c r="E391" s="228" t="e">
        <f>ROUND(Ka*(Ja+SIN(Angle_A)),Rd)=ROUND((TAN(Angle_B)+A+B+X),Rd)</f>
        <v>#DIV/0!</v>
      </c>
      <c r="F391" s="228"/>
      <c r="G391" s="228"/>
      <c r="H391" s="228"/>
      <c r="I391" s="228"/>
      <c r="J391" s="228"/>
      <c r="K391" s="228"/>
      <c r="L391" s="228"/>
      <c r="M391" s="228"/>
      <c r="N391" s="228"/>
      <c r="O391" s="141"/>
      <c r="P391" s="141"/>
      <c r="Q391" s="141"/>
      <c r="R391" s="5"/>
      <c r="S391"/>
      <c r="T391"/>
    </row>
    <row r="392" spans="1:20" ht="20.25">
      <c r="A392" s="5"/>
      <c r="B392" s="225" t="s">
        <v>228</v>
      </c>
      <c r="C392" s="225"/>
      <c r="D392" s="225"/>
      <c r="E392" s="225"/>
      <c r="F392" s="225"/>
      <c r="G392" s="225"/>
      <c r="H392" s="225"/>
      <c r="I392" s="225"/>
      <c r="J392" s="225"/>
      <c r="K392" s="225"/>
      <c r="L392" s="225"/>
      <c r="M392" s="225"/>
      <c r="N392" s="225"/>
      <c r="O392" s="225"/>
      <c r="P392" s="225"/>
      <c r="Q392" s="225"/>
      <c r="R392" s="5"/>
      <c r="S392"/>
      <c r="T392"/>
    </row>
    <row r="393" spans="1:20" ht="20.25">
      <c r="A393" s="5"/>
      <c r="B393" s="141"/>
      <c r="C393" s="141"/>
      <c r="D393" s="141"/>
      <c r="E393" s="229" t="s">
        <v>113</v>
      </c>
      <c r="F393" s="229"/>
      <c r="G393" s="229"/>
      <c r="H393" s="229"/>
      <c r="I393" s="229"/>
      <c r="J393" s="229"/>
      <c r="K393" s="229"/>
      <c r="L393" s="229"/>
      <c r="M393" s="229"/>
      <c r="N393" s="229"/>
      <c r="O393" s="141"/>
      <c r="P393" s="141"/>
      <c r="Q393" s="141"/>
      <c r="R393" s="5"/>
      <c r="S393"/>
      <c r="T393"/>
    </row>
    <row r="394" spans="1:20" ht="20.25">
      <c r="A394" s="5"/>
      <c r="B394" s="141"/>
      <c r="C394" s="141"/>
      <c r="D394" s="141"/>
      <c r="E394" s="229" t="s">
        <v>114</v>
      </c>
      <c r="F394" s="229"/>
      <c r="G394" s="229"/>
      <c r="H394" s="229"/>
      <c r="I394" s="229"/>
      <c r="J394" s="229"/>
      <c r="K394" s="229"/>
      <c r="L394" s="229"/>
      <c r="M394" s="229"/>
      <c r="N394" s="229"/>
      <c r="O394" s="141"/>
      <c r="P394" s="141"/>
      <c r="Q394" s="141"/>
      <c r="R394" s="5"/>
      <c r="S394"/>
      <c r="T394"/>
    </row>
    <row r="395" spans="1:20" ht="44.25">
      <c r="A395" s="5"/>
      <c r="B395" s="5"/>
      <c r="C395" s="5"/>
      <c r="D395" s="5"/>
      <c r="E395" s="36"/>
      <c r="F395" s="36"/>
      <c r="G395" s="36"/>
      <c r="H395" s="36"/>
      <c r="I395" s="36"/>
      <c r="J395" s="36"/>
      <c r="K395" s="36"/>
      <c r="L395" s="36"/>
      <c r="M395" s="36"/>
      <c r="N395" s="36"/>
      <c r="O395" s="5"/>
      <c r="P395" s="5"/>
      <c r="Q395" s="5"/>
      <c r="R395" s="5"/>
      <c r="S395"/>
      <c r="T395"/>
    </row>
    <row r="396" spans="1:20" ht="23.25">
      <c r="A396" s="5"/>
      <c r="B396" s="141"/>
      <c r="C396" s="141"/>
      <c r="D396" s="141"/>
      <c r="E396" s="213" t="s">
        <v>126</v>
      </c>
      <c r="F396" s="213"/>
      <c r="G396" s="213"/>
      <c r="H396" s="213"/>
      <c r="I396" s="213"/>
      <c r="J396" s="213"/>
      <c r="K396" s="213"/>
      <c r="L396" s="213"/>
      <c r="M396" s="213"/>
      <c r="N396" s="213"/>
      <c r="O396" s="141"/>
      <c r="P396" s="141"/>
      <c r="Q396" s="141"/>
      <c r="R396" s="5"/>
      <c r="S396"/>
      <c r="T396"/>
    </row>
    <row r="397" spans="1:20" ht="24" thickBot="1">
      <c r="A397" s="5"/>
      <c r="B397" s="141"/>
      <c r="C397" s="141"/>
      <c r="D397" s="141"/>
      <c r="E397" s="213" t="s">
        <v>128</v>
      </c>
      <c r="F397" s="213"/>
      <c r="G397" s="213"/>
      <c r="H397" s="213"/>
      <c r="I397" s="213"/>
      <c r="J397" s="213"/>
      <c r="K397" s="213"/>
      <c r="L397" s="213"/>
      <c r="M397" s="213"/>
      <c r="N397" s="213"/>
      <c r="O397" s="141"/>
      <c r="P397" s="141"/>
      <c r="Q397" s="141"/>
      <c r="R397" s="5"/>
      <c r="S397"/>
      <c r="T397"/>
    </row>
    <row r="398" spans="1:20" ht="24.75" thickBot="1" thickTop="1">
      <c r="A398" s="5"/>
      <c r="B398" s="141"/>
      <c r="C398" s="141"/>
      <c r="D398" s="141"/>
      <c r="E398" s="32" t="s">
        <v>127</v>
      </c>
      <c r="F398" s="226" t="e">
        <f>TAN(Angle_B)+SIN(Angle_A)-(COS(Angle_A))</f>
        <v>#DIV/0!</v>
      </c>
      <c r="G398" s="226"/>
      <c r="H398" s="226"/>
      <c r="I398" s="226"/>
      <c r="J398" s="226"/>
      <c r="K398" s="226"/>
      <c r="L398" s="226"/>
      <c r="M398" s="226"/>
      <c r="N398" s="227"/>
      <c r="O398" s="141"/>
      <c r="P398" s="141"/>
      <c r="Q398" s="141"/>
      <c r="R398" s="5"/>
      <c r="S398"/>
      <c r="T398"/>
    </row>
    <row r="399" spans="1:20" ht="21" thickTop="1">
      <c r="A399" s="5"/>
      <c r="B399" s="225" t="s">
        <v>229</v>
      </c>
      <c r="C399" s="225"/>
      <c r="D399" s="225"/>
      <c r="E399" s="225"/>
      <c r="F399" s="225"/>
      <c r="G399" s="225"/>
      <c r="H399" s="225"/>
      <c r="I399" s="225"/>
      <c r="J399" s="225"/>
      <c r="K399" s="225"/>
      <c r="L399" s="225"/>
      <c r="M399" s="225"/>
      <c r="N399" s="225"/>
      <c r="O399" s="225"/>
      <c r="P399" s="225"/>
      <c r="Q399" s="225"/>
      <c r="R399" s="5"/>
      <c r="S399"/>
      <c r="T399"/>
    </row>
    <row r="400" spans="1:20" ht="23.25">
      <c r="A400" s="5"/>
      <c r="B400" s="141"/>
      <c r="C400" s="141"/>
      <c r="D400" s="141"/>
      <c r="E400" s="228" t="e">
        <f>ROUND(La+COS(Angle_A),Rd)=ROUND(TAN(Angle_B)+SIN(Angle_A),Rd)</f>
        <v>#DIV/0!</v>
      </c>
      <c r="F400" s="228"/>
      <c r="G400" s="228"/>
      <c r="H400" s="228"/>
      <c r="I400" s="228"/>
      <c r="J400" s="228"/>
      <c r="K400" s="228"/>
      <c r="L400" s="228"/>
      <c r="M400" s="228"/>
      <c r="N400" s="228"/>
      <c r="O400" s="141"/>
      <c r="P400" s="141"/>
      <c r="Q400" s="141"/>
      <c r="R400" s="5"/>
      <c r="S400"/>
      <c r="T400"/>
    </row>
    <row r="401" spans="1:20" ht="20.25">
      <c r="A401" s="5"/>
      <c r="B401" s="225" t="s">
        <v>230</v>
      </c>
      <c r="C401" s="225"/>
      <c r="D401" s="225"/>
      <c r="E401" s="225"/>
      <c r="F401" s="225"/>
      <c r="G401" s="225"/>
      <c r="H401" s="225"/>
      <c r="I401" s="225"/>
      <c r="J401" s="225"/>
      <c r="K401" s="225"/>
      <c r="L401" s="225"/>
      <c r="M401" s="225"/>
      <c r="N401" s="225"/>
      <c r="O401" s="225"/>
      <c r="P401" s="225"/>
      <c r="Q401" s="225"/>
      <c r="R401" s="5"/>
      <c r="S401"/>
      <c r="T401"/>
    </row>
    <row r="402" spans="1:20" ht="20.25">
      <c r="A402" s="5"/>
      <c r="B402" s="141"/>
      <c r="C402" s="141"/>
      <c r="D402" s="141"/>
      <c r="E402" s="229" t="s">
        <v>113</v>
      </c>
      <c r="F402" s="229"/>
      <c r="G402" s="229"/>
      <c r="H402" s="229"/>
      <c r="I402" s="229"/>
      <c r="J402" s="229"/>
      <c r="K402" s="229"/>
      <c r="L402" s="229"/>
      <c r="M402" s="229"/>
      <c r="N402" s="229"/>
      <c r="O402" s="141"/>
      <c r="P402" s="141"/>
      <c r="Q402" s="141"/>
      <c r="R402" s="5"/>
      <c r="S402"/>
      <c r="T402"/>
    </row>
    <row r="403" spans="1:20" ht="20.25">
      <c r="A403" s="5"/>
      <c r="B403" s="141"/>
      <c r="C403" s="141"/>
      <c r="D403" s="141"/>
      <c r="E403" s="229" t="s">
        <v>114</v>
      </c>
      <c r="F403" s="229"/>
      <c r="G403" s="229"/>
      <c r="H403" s="229"/>
      <c r="I403" s="229"/>
      <c r="J403" s="229"/>
      <c r="K403" s="229"/>
      <c r="L403" s="229"/>
      <c r="M403" s="229"/>
      <c r="N403" s="229"/>
      <c r="O403" s="141"/>
      <c r="P403" s="141"/>
      <c r="Q403" s="141"/>
      <c r="R403" s="5"/>
      <c r="S403"/>
      <c r="T403"/>
    </row>
    <row r="404" spans="1:20" ht="44.25">
      <c r="A404" s="5"/>
      <c r="B404" s="5"/>
      <c r="C404" s="5"/>
      <c r="D404" s="5"/>
      <c r="E404" s="36"/>
      <c r="F404" s="36"/>
      <c r="G404" s="36"/>
      <c r="H404" s="36"/>
      <c r="I404" s="36"/>
      <c r="J404" s="36"/>
      <c r="K404" s="36"/>
      <c r="L404" s="36"/>
      <c r="M404" s="36"/>
      <c r="N404" s="36"/>
      <c r="O404" s="5"/>
      <c r="P404" s="5"/>
      <c r="Q404" s="5"/>
      <c r="R404" s="5"/>
      <c r="S404"/>
      <c r="T404"/>
    </row>
    <row r="405" spans="1:20" ht="23.25">
      <c r="A405" s="5"/>
      <c r="B405" s="141"/>
      <c r="C405" s="141"/>
      <c r="D405" s="141"/>
      <c r="E405" s="213" t="s">
        <v>129</v>
      </c>
      <c r="F405" s="213"/>
      <c r="G405" s="213"/>
      <c r="H405" s="213"/>
      <c r="I405" s="213"/>
      <c r="J405" s="213"/>
      <c r="K405" s="213"/>
      <c r="L405" s="213"/>
      <c r="M405" s="213"/>
      <c r="N405" s="213"/>
      <c r="O405" s="141"/>
      <c r="P405" s="141"/>
      <c r="Q405" s="141"/>
      <c r="R405" s="5"/>
      <c r="S405"/>
      <c r="T405"/>
    </row>
    <row r="406" spans="1:20" ht="24" thickBot="1">
      <c r="A406" s="5"/>
      <c r="B406" s="141"/>
      <c r="C406" s="141"/>
      <c r="D406" s="141"/>
      <c r="E406" s="213" t="s">
        <v>130</v>
      </c>
      <c r="F406" s="213"/>
      <c r="G406" s="213"/>
      <c r="H406" s="213"/>
      <c r="I406" s="213"/>
      <c r="J406" s="213"/>
      <c r="K406" s="213"/>
      <c r="L406" s="213"/>
      <c r="M406" s="213"/>
      <c r="N406" s="213"/>
      <c r="O406" s="141"/>
      <c r="P406" s="141"/>
      <c r="Q406" s="141"/>
      <c r="R406" s="5"/>
      <c r="S406"/>
      <c r="T406"/>
    </row>
    <row r="407" spans="1:20" ht="24.75" thickBot="1" thickTop="1">
      <c r="A407" s="5"/>
      <c r="B407" s="141"/>
      <c r="C407" s="141"/>
      <c r="D407" s="141"/>
      <c r="E407" s="32" t="s">
        <v>131</v>
      </c>
      <c r="F407" s="226" t="e">
        <f>TAN(Angle_B)+A+K+D-(La*SIN(Angle_A))</f>
        <v>#DIV/0!</v>
      </c>
      <c r="G407" s="226"/>
      <c r="H407" s="226"/>
      <c r="I407" s="226"/>
      <c r="J407" s="226"/>
      <c r="K407" s="226"/>
      <c r="L407" s="226"/>
      <c r="M407" s="226"/>
      <c r="N407" s="227"/>
      <c r="O407" s="141"/>
      <c r="P407" s="141"/>
      <c r="Q407" s="141"/>
      <c r="R407" s="5"/>
      <c r="S407"/>
      <c r="T407"/>
    </row>
    <row r="408" spans="1:20" ht="21" thickTop="1">
      <c r="A408" s="5"/>
      <c r="B408" s="141"/>
      <c r="C408" s="225" t="s">
        <v>231</v>
      </c>
      <c r="D408" s="225"/>
      <c r="E408" s="225"/>
      <c r="F408" s="225"/>
      <c r="G408" s="225"/>
      <c r="H408" s="225"/>
      <c r="I408" s="225"/>
      <c r="J408" s="225"/>
      <c r="K408" s="225"/>
      <c r="L408" s="225"/>
      <c r="M408" s="225"/>
      <c r="N408" s="225"/>
      <c r="O408" s="225"/>
      <c r="P408" s="225"/>
      <c r="Q408" s="141"/>
      <c r="R408" s="5"/>
      <c r="S408"/>
      <c r="T408"/>
    </row>
    <row r="409" spans="1:20" ht="23.25">
      <c r="A409" s="5"/>
      <c r="B409" s="141"/>
      <c r="C409" s="141"/>
      <c r="D409" s="141"/>
      <c r="E409" s="228" t="e">
        <f>ROUND(Ma+La*SIN(Angle_A),Rd)=ROUND(TAN(Angle_B)+A+K+D,Rd)</f>
        <v>#DIV/0!</v>
      </c>
      <c r="F409" s="228"/>
      <c r="G409" s="228"/>
      <c r="H409" s="228"/>
      <c r="I409" s="228"/>
      <c r="J409" s="228"/>
      <c r="K409" s="228"/>
      <c r="L409" s="228"/>
      <c r="M409" s="228"/>
      <c r="N409" s="228"/>
      <c r="O409" s="141"/>
      <c r="P409" s="141"/>
      <c r="Q409" s="141"/>
      <c r="R409" s="5"/>
      <c r="S409"/>
      <c r="T409"/>
    </row>
    <row r="410" spans="1:20" ht="20.25">
      <c r="A410" s="5"/>
      <c r="B410" s="225" t="s">
        <v>232</v>
      </c>
      <c r="C410" s="225"/>
      <c r="D410" s="225"/>
      <c r="E410" s="225"/>
      <c r="F410" s="225"/>
      <c r="G410" s="225"/>
      <c r="H410" s="225"/>
      <c r="I410" s="225"/>
      <c r="J410" s="225"/>
      <c r="K410" s="225"/>
      <c r="L410" s="225"/>
      <c r="M410" s="225"/>
      <c r="N410" s="225"/>
      <c r="O410" s="225"/>
      <c r="P410" s="225"/>
      <c r="Q410" s="225"/>
      <c r="R410" s="5"/>
      <c r="S410"/>
      <c r="T410"/>
    </row>
    <row r="411" spans="1:20" ht="20.25">
      <c r="A411" s="5"/>
      <c r="B411" s="141"/>
      <c r="C411" s="141"/>
      <c r="D411" s="141"/>
      <c r="E411" s="229" t="s">
        <v>113</v>
      </c>
      <c r="F411" s="229"/>
      <c r="G411" s="229"/>
      <c r="H411" s="229"/>
      <c r="I411" s="229"/>
      <c r="J411" s="229"/>
      <c r="K411" s="229"/>
      <c r="L411" s="229"/>
      <c r="M411" s="229"/>
      <c r="N411" s="229"/>
      <c r="O411" s="141"/>
      <c r="P411" s="141"/>
      <c r="Q411" s="141"/>
      <c r="R411" s="5"/>
      <c r="S411"/>
      <c r="T411"/>
    </row>
    <row r="412" spans="1:20" ht="20.25">
      <c r="A412" s="5"/>
      <c r="B412" s="141"/>
      <c r="C412" s="141"/>
      <c r="D412" s="141"/>
      <c r="E412" s="229" t="s">
        <v>114</v>
      </c>
      <c r="F412" s="229"/>
      <c r="G412" s="229"/>
      <c r="H412" s="229"/>
      <c r="I412" s="229"/>
      <c r="J412" s="229"/>
      <c r="K412" s="229"/>
      <c r="L412" s="229"/>
      <c r="M412" s="229"/>
      <c r="N412" s="229"/>
      <c r="O412" s="141"/>
      <c r="P412" s="141"/>
      <c r="Q412" s="141"/>
      <c r="R412" s="5"/>
      <c r="S412"/>
      <c r="T412"/>
    </row>
    <row r="413" spans="1:20" ht="44.25">
      <c r="A413" s="5"/>
      <c r="B413" s="5"/>
      <c r="C413" s="5"/>
      <c r="D413" s="5"/>
      <c r="E413" s="36"/>
      <c r="F413" s="36"/>
      <c r="G413" s="36"/>
      <c r="H413" s="36"/>
      <c r="I413" s="36"/>
      <c r="J413" s="36"/>
      <c r="K413" s="36"/>
      <c r="L413" s="36"/>
      <c r="M413" s="36"/>
      <c r="N413" s="36"/>
      <c r="O413" s="5"/>
      <c r="P413" s="5"/>
      <c r="Q413" s="5"/>
      <c r="R413" s="5"/>
      <c r="S413"/>
      <c r="T413"/>
    </row>
    <row r="414" spans="1:20" ht="23.25">
      <c r="A414" s="5"/>
      <c r="B414" s="141"/>
      <c r="C414" s="141"/>
      <c r="D414" s="141"/>
      <c r="E414" s="213" t="s">
        <v>132</v>
      </c>
      <c r="F414" s="213"/>
      <c r="G414" s="213"/>
      <c r="H414" s="213"/>
      <c r="I414" s="213"/>
      <c r="J414" s="213"/>
      <c r="K414" s="213"/>
      <c r="L414" s="213"/>
      <c r="M414" s="213"/>
      <c r="N414" s="213"/>
      <c r="O414" s="141"/>
      <c r="P414" s="141"/>
      <c r="Q414" s="141"/>
      <c r="R414" s="5"/>
      <c r="S414"/>
      <c r="T414"/>
    </row>
    <row r="415" spans="1:20" ht="24" thickBot="1">
      <c r="A415" s="5"/>
      <c r="B415" s="141"/>
      <c r="C415" s="141"/>
      <c r="D415" s="141"/>
      <c r="E415" s="213" t="s">
        <v>134</v>
      </c>
      <c r="F415" s="213"/>
      <c r="G415" s="213"/>
      <c r="H415" s="213"/>
      <c r="I415" s="213"/>
      <c r="J415" s="213"/>
      <c r="K415" s="213"/>
      <c r="L415" s="213"/>
      <c r="M415" s="213"/>
      <c r="N415" s="213"/>
      <c r="O415" s="141"/>
      <c r="P415" s="141"/>
      <c r="Q415" s="141"/>
      <c r="R415" s="5"/>
      <c r="S415"/>
      <c r="T415"/>
    </row>
    <row r="416" spans="1:20" ht="24.75" thickBot="1" thickTop="1">
      <c r="A416" s="5"/>
      <c r="B416" s="141"/>
      <c r="C416" s="141"/>
      <c r="D416" s="141"/>
      <c r="E416" s="32" t="s">
        <v>133</v>
      </c>
      <c r="F416" s="226" t="e">
        <f>(TAN(Angle_A)+Ma+La+Ma-D)/(SIN(Angle_A))</f>
        <v>#DIV/0!</v>
      </c>
      <c r="G416" s="226"/>
      <c r="H416" s="226"/>
      <c r="I416" s="226"/>
      <c r="J416" s="226"/>
      <c r="K416" s="226"/>
      <c r="L416" s="226"/>
      <c r="M416" s="226"/>
      <c r="N416" s="227"/>
      <c r="O416" s="141"/>
      <c r="P416" s="141"/>
      <c r="Q416" s="141"/>
      <c r="R416" s="5"/>
      <c r="S416"/>
      <c r="T416"/>
    </row>
    <row r="417" spans="1:20" ht="21" thickTop="1">
      <c r="A417" s="5"/>
      <c r="B417" s="225" t="s">
        <v>233</v>
      </c>
      <c r="C417" s="225"/>
      <c r="D417" s="225"/>
      <c r="E417" s="225"/>
      <c r="F417" s="225"/>
      <c r="G417" s="225"/>
      <c r="H417" s="225"/>
      <c r="I417" s="225"/>
      <c r="J417" s="225"/>
      <c r="K417" s="225"/>
      <c r="L417" s="225"/>
      <c r="M417" s="225"/>
      <c r="N417" s="225"/>
      <c r="O417" s="225"/>
      <c r="P417" s="225"/>
      <c r="Q417" s="225"/>
      <c r="R417" s="5"/>
      <c r="S417"/>
      <c r="T417"/>
    </row>
    <row r="418" spans="1:20" ht="23.25">
      <c r="A418" s="5"/>
      <c r="B418" s="141"/>
      <c r="C418" s="141"/>
      <c r="D418" s="141"/>
      <c r="E418" s="228" t="e">
        <f>ROUND(D+Na*SIN(Angle_A),Rd)=ROUND(TAN(Angle_A)+Ma+La+Ma,Rd)</f>
        <v>#DIV/0!</v>
      </c>
      <c r="F418" s="228"/>
      <c r="G418" s="228"/>
      <c r="H418" s="228"/>
      <c r="I418" s="228"/>
      <c r="J418" s="228"/>
      <c r="K418" s="228"/>
      <c r="L418" s="228"/>
      <c r="M418" s="228"/>
      <c r="N418" s="228"/>
      <c r="O418" s="141"/>
      <c r="P418" s="141"/>
      <c r="Q418" s="141"/>
      <c r="R418" s="5"/>
      <c r="S418"/>
      <c r="T418"/>
    </row>
    <row r="419" spans="1:20" ht="20.25">
      <c r="A419" s="5"/>
      <c r="B419" s="225" t="s">
        <v>234</v>
      </c>
      <c r="C419" s="225"/>
      <c r="D419" s="225"/>
      <c r="E419" s="225"/>
      <c r="F419" s="225"/>
      <c r="G419" s="225"/>
      <c r="H419" s="225"/>
      <c r="I419" s="225"/>
      <c r="J419" s="225"/>
      <c r="K419" s="225"/>
      <c r="L419" s="225"/>
      <c r="M419" s="225"/>
      <c r="N419" s="225"/>
      <c r="O419" s="225"/>
      <c r="P419" s="225"/>
      <c r="Q419" s="225"/>
      <c r="R419" s="5"/>
      <c r="S419"/>
      <c r="T419"/>
    </row>
    <row r="420" spans="1:20" ht="20.25">
      <c r="A420" s="5"/>
      <c r="B420" s="141"/>
      <c r="C420" s="141"/>
      <c r="D420" s="141"/>
      <c r="E420" s="229" t="s">
        <v>113</v>
      </c>
      <c r="F420" s="229"/>
      <c r="G420" s="229"/>
      <c r="H420" s="229"/>
      <c r="I420" s="229"/>
      <c r="J420" s="229"/>
      <c r="K420" s="229"/>
      <c r="L420" s="229"/>
      <c r="M420" s="229"/>
      <c r="N420" s="229"/>
      <c r="O420" s="141"/>
      <c r="P420" s="141"/>
      <c r="Q420" s="141"/>
      <c r="R420" s="5"/>
      <c r="S420"/>
      <c r="T420"/>
    </row>
    <row r="421" spans="1:20" ht="20.25">
      <c r="A421" s="5"/>
      <c r="B421" s="141"/>
      <c r="C421" s="141"/>
      <c r="D421" s="141"/>
      <c r="E421" s="229" t="s">
        <v>114</v>
      </c>
      <c r="F421" s="229"/>
      <c r="G421" s="229"/>
      <c r="H421" s="229"/>
      <c r="I421" s="229"/>
      <c r="J421" s="229"/>
      <c r="K421" s="229"/>
      <c r="L421" s="229"/>
      <c r="M421" s="229"/>
      <c r="N421" s="229"/>
      <c r="O421" s="141"/>
      <c r="P421" s="141"/>
      <c r="Q421" s="141"/>
      <c r="R421" s="5"/>
      <c r="S421"/>
      <c r="T421"/>
    </row>
    <row r="422" spans="1:20" ht="44.25">
      <c r="A422" s="5"/>
      <c r="B422" s="5"/>
      <c r="C422" s="5"/>
      <c r="D422" s="5"/>
      <c r="E422" s="36"/>
      <c r="F422" s="36"/>
      <c r="G422" s="36"/>
      <c r="H422" s="36"/>
      <c r="I422" s="36"/>
      <c r="J422" s="36"/>
      <c r="K422" s="36"/>
      <c r="L422" s="36"/>
      <c r="M422" s="36"/>
      <c r="N422" s="36"/>
      <c r="O422" s="5"/>
      <c r="P422" s="5"/>
      <c r="Q422" s="5"/>
      <c r="R422" s="5"/>
      <c r="S422"/>
      <c r="T422"/>
    </row>
    <row r="423" spans="1:20" ht="23.25">
      <c r="A423" s="5"/>
      <c r="B423" s="141"/>
      <c r="C423" s="141"/>
      <c r="D423" s="141"/>
      <c r="E423" s="213" t="s">
        <v>136</v>
      </c>
      <c r="F423" s="213"/>
      <c r="G423" s="213"/>
      <c r="H423" s="213"/>
      <c r="I423" s="213"/>
      <c r="J423" s="213"/>
      <c r="K423" s="213"/>
      <c r="L423" s="213"/>
      <c r="M423" s="213"/>
      <c r="N423" s="213"/>
      <c r="O423" s="141"/>
      <c r="P423" s="141"/>
      <c r="Q423" s="141"/>
      <c r="R423" s="5"/>
      <c r="S423"/>
      <c r="T423"/>
    </row>
    <row r="424" spans="1:20" ht="24" thickBot="1">
      <c r="A424" s="5"/>
      <c r="B424" s="141"/>
      <c r="C424" s="141"/>
      <c r="D424" s="141"/>
      <c r="E424" s="213" t="s">
        <v>137</v>
      </c>
      <c r="F424" s="213"/>
      <c r="G424" s="213"/>
      <c r="H424" s="213"/>
      <c r="I424" s="213"/>
      <c r="J424" s="213"/>
      <c r="K424" s="213"/>
      <c r="L424" s="213"/>
      <c r="M424" s="213"/>
      <c r="N424" s="213"/>
      <c r="O424" s="141"/>
      <c r="P424" s="141"/>
      <c r="Q424" s="141"/>
      <c r="R424" s="5"/>
      <c r="S424"/>
      <c r="T424"/>
    </row>
    <row r="425" spans="1:20" ht="24.75" thickBot="1" thickTop="1">
      <c r="A425" s="5"/>
      <c r="B425" s="141"/>
      <c r="C425" s="141"/>
      <c r="D425" s="141"/>
      <c r="E425" s="32" t="s">
        <v>135</v>
      </c>
      <c r="F425" s="226" t="e">
        <f>TAN(Angle_B)+SIN(Angle_B)-(COS(Angle_B))-A-M</f>
        <v>#DIV/0!</v>
      </c>
      <c r="G425" s="226"/>
      <c r="H425" s="226"/>
      <c r="I425" s="226"/>
      <c r="J425" s="226"/>
      <c r="K425" s="226"/>
      <c r="L425" s="226"/>
      <c r="M425" s="226"/>
      <c r="N425" s="227"/>
      <c r="O425" s="141"/>
      <c r="P425" s="141"/>
      <c r="Q425" s="141"/>
      <c r="R425" s="5"/>
      <c r="S425"/>
      <c r="T425"/>
    </row>
    <row r="426" spans="1:20" ht="21" thickTop="1">
      <c r="A426" s="5"/>
      <c r="B426" s="225" t="s">
        <v>235</v>
      </c>
      <c r="C426" s="225"/>
      <c r="D426" s="225"/>
      <c r="E426" s="225"/>
      <c r="F426" s="225"/>
      <c r="G426" s="225"/>
      <c r="H426" s="225"/>
      <c r="I426" s="225"/>
      <c r="J426" s="225"/>
      <c r="K426" s="225"/>
      <c r="L426" s="225"/>
      <c r="M426" s="225"/>
      <c r="N426" s="225"/>
      <c r="O426" s="225"/>
      <c r="P426" s="225"/>
      <c r="Q426" s="225"/>
      <c r="R426" s="5"/>
      <c r="S426"/>
      <c r="T426"/>
    </row>
    <row r="427" spans="1:20" ht="23.25">
      <c r="A427" s="5"/>
      <c r="B427" s="141"/>
      <c r="C427" s="141"/>
      <c r="D427" s="141"/>
      <c r="E427" s="228" t="e">
        <f>ROUND(Pa+COS(Angle_B),Rd)=ROUND(TAN(Angle_B)+SIN(Angle_B)-A-M,Rd)</f>
        <v>#DIV/0!</v>
      </c>
      <c r="F427" s="228"/>
      <c r="G427" s="228"/>
      <c r="H427" s="228"/>
      <c r="I427" s="228"/>
      <c r="J427" s="228"/>
      <c r="K427" s="228"/>
      <c r="L427" s="228"/>
      <c r="M427" s="228"/>
      <c r="N427" s="228"/>
      <c r="O427" s="141"/>
      <c r="P427" s="141"/>
      <c r="Q427" s="141"/>
      <c r="R427" s="5"/>
      <c r="S427"/>
      <c r="T427"/>
    </row>
    <row r="428" spans="1:20" ht="18">
      <c r="A428" s="5"/>
      <c r="B428" s="230" t="s">
        <v>236</v>
      </c>
      <c r="C428" s="230"/>
      <c r="D428" s="230"/>
      <c r="E428" s="230"/>
      <c r="F428" s="230"/>
      <c r="G428" s="230"/>
      <c r="H428" s="230"/>
      <c r="I428" s="230"/>
      <c r="J428" s="230"/>
      <c r="K428" s="230"/>
      <c r="L428" s="230"/>
      <c r="M428" s="230"/>
      <c r="N428" s="230"/>
      <c r="O428" s="230"/>
      <c r="P428" s="230"/>
      <c r="Q428" s="230"/>
      <c r="R428" s="5"/>
      <c r="S428"/>
      <c r="T428"/>
    </row>
    <row r="429" spans="1:20" ht="20.25">
      <c r="A429" s="5"/>
      <c r="B429" s="141"/>
      <c r="C429" s="141"/>
      <c r="D429" s="141"/>
      <c r="E429" s="229" t="s">
        <v>113</v>
      </c>
      <c r="F429" s="229"/>
      <c r="G429" s="229"/>
      <c r="H429" s="229"/>
      <c r="I429" s="229"/>
      <c r="J429" s="229"/>
      <c r="K429" s="229"/>
      <c r="L429" s="229"/>
      <c r="M429" s="229"/>
      <c r="N429" s="229"/>
      <c r="O429" s="141"/>
      <c r="P429" s="141"/>
      <c r="Q429" s="141"/>
      <c r="R429" s="5"/>
      <c r="S429"/>
      <c r="T429"/>
    </row>
    <row r="430" spans="1:20" ht="20.25">
      <c r="A430" s="5"/>
      <c r="B430" s="141"/>
      <c r="C430" s="141"/>
      <c r="D430" s="141"/>
      <c r="E430" s="229" t="s">
        <v>114</v>
      </c>
      <c r="F430" s="229"/>
      <c r="G430" s="229"/>
      <c r="H430" s="229"/>
      <c r="I430" s="229"/>
      <c r="J430" s="229"/>
      <c r="K430" s="229"/>
      <c r="L430" s="229"/>
      <c r="M430" s="229"/>
      <c r="N430" s="229"/>
      <c r="O430" s="141"/>
      <c r="P430" s="141"/>
      <c r="Q430" s="141"/>
      <c r="R430" s="5"/>
      <c r="S430"/>
      <c r="T430"/>
    </row>
    <row r="431" spans="1:20" ht="13.5" thickBot="1">
      <c r="A431" s="5"/>
      <c r="B431" s="5"/>
      <c r="C431" s="5"/>
      <c r="D431" s="5"/>
      <c r="E431" s="5"/>
      <c r="F431" s="5"/>
      <c r="G431" s="5"/>
      <c r="H431" s="5"/>
      <c r="I431" s="5"/>
      <c r="J431" s="5"/>
      <c r="K431" s="5"/>
      <c r="L431" s="5"/>
      <c r="M431" s="5"/>
      <c r="N431" s="5"/>
      <c r="O431" s="5"/>
      <c r="P431" s="5"/>
      <c r="Q431" s="5"/>
      <c r="R431" s="5"/>
      <c r="S431"/>
      <c r="T431"/>
    </row>
    <row r="432" spans="1:20" ht="21.75" thickBot="1" thickTop="1">
      <c r="A432" s="5"/>
      <c r="B432" s="339" t="s">
        <v>287</v>
      </c>
      <c r="C432" s="340"/>
      <c r="D432" s="340"/>
      <c r="E432" s="340"/>
      <c r="F432" s="340"/>
      <c r="G432" s="340"/>
      <c r="H432" s="340"/>
      <c r="I432" s="340"/>
      <c r="J432" s="340"/>
      <c r="K432" s="340"/>
      <c r="L432" s="340"/>
      <c r="M432" s="340"/>
      <c r="N432" s="340"/>
      <c r="O432" s="340"/>
      <c r="P432" s="340"/>
      <c r="Q432" s="341"/>
      <c r="R432" s="5"/>
      <c r="S432"/>
      <c r="T432"/>
    </row>
    <row r="433" spans="1:20" ht="13.5" hidden="1" thickTop="1">
      <c r="A433"/>
      <c r="B433"/>
      <c r="C433"/>
      <c r="D433"/>
      <c r="E433"/>
      <c r="F433"/>
      <c r="G433"/>
      <c r="H433"/>
      <c r="I433"/>
      <c r="J433"/>
      <c r="K433"/>
      <c r="L433"/>
      <c r="M433"/>
      <c r="N433"/>
      <c r="O433"/>
      <c r="P433"/>
      <c r="Q433"/>
      <c r="R433"/>
      <c r="S433"/>
      <c r="T433"/>
    </row>
    <row r="434" spans="1:20" ht="12.75" hidden="1">
      <c r="A434"/>
      <c r="B434"/>
      <c r="C434"/>
      <c r="D434"/>
      <c r="E434"/>
      <c r="F434"/>
      <c r="G434"/>
      <c r="H434"/>
      <c r="I434"/>
      <c r="J434"/>
      <c r="K434"/>
      <c r="L434"/>
      <c r="M434"/>
      <c r="N434"/>
      <c r="O434"/>
      <c r="P434"/>
      <c r="Q434"/>
      <c r="R434"/>
      <c r="S434"/>
      <c r="T434"/>
    </row>
    <row r="435" spans="1:20" ht="12.75" hidden="1">
      <c r="A435"/>
      <c r="B435"/>
      <c r="C435"/>
      <c r="D435"/>
      <c r="E435"/>
      <c r="F435"/>
      <c r="G435"/>
      <c r="H435"/>
      <c r="I435"/>
      <c r="J435"/>
      <c r="K435"/>
      <c r="L435"/>
      <c r="M435"/>
      <c r="N435"/>
      <c r="O435"/>
      <c r="P435"/>
      <c r="Q435"/>
      <c r="R435"/>
      <c r="S435"/>
      <c r="T435"/>
    </row>
    <row r="436" spans="1:20" ht="12.75" hidden="1">
      <c r="A436"/>
      <c r="B436"/>
      <c r="C436"/>
      <c r="D436"/>
      <c r="E436"/>
      <c r="F436"/>
      <c r="G436"/>
      <c r="H436"/>
      <c r="I436"/>
      <c r="J436"/>
      <c r="K436"/>
      <c r="L436"/>
      <c r="M436"/>
      <c r="N436"/>
      <c r="O436"/>
      <c r="P436"/>
      <c r="Q436"/>
      <c r="R436"/>
      <c r="S436"/>
      <c r="T436"/>
    </row>
    <row r="437" spans="1:20" ht="12.75" hidden="1">
      <c r="A437"/>
      <c r="B437"/>
      <c r="C437"/>
      <c r="D437"/>
      <c r="E437"/>
      <c r="F437"/>
      <c r="G437"/>
      <c r="H437"/>
      <c r="I437"/>
      <c r="J437"/>
      <c r="K437"/>
      <c r="L437"/>
      <c r="M437"/>
      <c r="N437"/>
      <c r="O437"/>
      <c r="P437"/>
      <c r="Q437"/>
      <c r="R437"/>
      <c r="S437"/>
      <c r="T437"/>
    </row>
    <row r="438" spans="1:20" ht="12.75" hidden="1">
      <c r="A438"/>
      <c r="B438"/>
      <c r="C438"/>
      <c r="D438"/>
      <c r="E438"/>
      <c r="F438"/>
      <c r="G438"/>
      <c r="H438"/>
      <c r="I438"/>
      <c r="J438"/>
      <c r="K438"/>
      <c r="L438"/>
      <c r="M438"/>
      <c r="N438"/>
      <c r="O438"/>
      <c r="P438"/>
      <c r="Q438"/>
      <c r="R438"/>
      <c r="S438"/>
      <c r="T438"/>
    </row>
    <row r="439" spans="1:20" ht="12.75" hidden="1">
      <c r="A439"/>
      <c r="B439"/>
      <c r="C439"/>
      <c r="D439"/>
      <c r="E439"/>
      <c r="F439"/>
      <c r="G439"/>
      <c r="H439"/>
      <c r="I439"/>
      <c r="J439"/>
      <c r="K439"/>
      <c r="L439"/>
      <c r="M439"/>
      <c r="N439"/>
      <c r="O439"/>
      <c r="P439"/>
      <c r="Q439"/>
      <c r="R439"/>
      <c r="S439"/>
      <c r="T439"/>
    </row>
    <row r="440" spans="1:20" ht="12.75" hidden="1">
      <c r="A440"/>
      <c r="B440"/>
      <c r="C440"/>
      <c r="D440"/>
      <c r="E440"/>
      <c r="F440"/>
      <c r="G440"/>
      <c r="H440"/>
      <c r="I440"/>
      <c r="J440"/>
      <c r="K440"/>
      <c r="L440"/>
      <c r="M440"/>
      <c r="N440"/>
      <c r="O440"/>
      <c r="P440"/>
      <c r="Q440"/>
      <c r="R440"/>
      <c r="S440"/>
      <c r="T440"/>
    </row>
    <row r="441" spans="1:20" ht="12.75" hidden="1">
      <c r="A441"/>
      <c r="B441"/>
      <c r="C441"/>
      <c r="D441"/>
      <c r="E441"/>
      <c r="F441"/>
      <c r="G441"/>
      <c r="H441"/>
      <c r="I441"/>
      <c r="J441"/>
      <c r="K441"/>
      <c r="L441"/>
      <c r="M441"/>
      <c r="N441"/>
      <c r="O441"/>
      <c r="P441"/>
      <c r="Q441"/>
      <c r="R441"/>
      <c r="S441"/>
      <c r="T441"/>
    </row>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sheetData>
  <sheetProtection password="CC3D" sheet="1" objects="1" scenarios="1"/>
  <mergeCells count="519">
    <mergeCell ref="C9:P9"/>
    <mergeCell ref="C17:P17"/>
    <mergeCell ref="C25:P25"/>
    <mergeCell ref="B1:Q1"/>
    <mergeCell ref="B354:Q354"/>
    <mergeCell ref="E358:G358"/>
    <mergeCell ref="H358:N358"/>
    <mergeCell ref="E345:N345"/>
    <mergeCell ref="E346:N346"/>
    <mergeCell ref="E342:N342"/>
    <mergeCell ref="E321:N321"/>
    <mergeCell ref="F338:N338"/>
    <mergeCell ref="C6:P6"/>
    <mergeCell ref="D367:O367"/>
    <mergeCell ref="E372:N372"/>
    <mergeCell ref="E369:G369"/>
    <mergeCell ref="E400:N400"/>
    <mergeCell ref="E393:N393"/>
    <mergeCell ref="E378:N378"/>
    <mergeCell ref="E373:N373"/>
    <mergeCell ref="E375:N375"/>
    <mergeCell ref="E388:N388"/>
    <mergeCell ref="F389:N389"/>
    <mergeCell ref="E411:N411"/>
    <mergeCell ref="E412:N412"/>
    <mergeCell ref="E370:N370"/>
    <mergeCell ref="E406:N406"/>
    <mergeCell ref="B401:Q401"/>
    <mergeCell ref="E403:N403"/>
    <mergeCell ref="E382:N382"/>
    <mergeCell ref="F380:N380"/>
    <mergeCell ref="E371:F371"/>
    <mergeCell ref="D374:O374"/>
    <mergeCell ref="E327:N327"/>
    <mergeCell ref="E309:N309"/>
    <mergeCell ref="E324:N324"/>
    <mergeCell ref="E306:N306"/>
    <mergeCell ref="E307:N307"/>
    <mergeCell ref="E325:N325"/>
    <mergeCell ref="E312:N312"/>
    <mergeCell ref="D296:O296"/>
    <mergeCell ref="D287:O287"/>
    <mergeCell ref="E294:N294"/>
    <mergeCell ref="E303:N303"/>
    <mergeCell ref="E289:N289"/>
    <mergeCell ref="E298:N298"/>
    <mergeCell ref="F293:N293"/>
    <mergeCell ref="E291:N291"/>
    <mergeCell ref="E301:N301"/>
    <mergeCell ref="F302:N302"/>
    <mergeCell ref="E304:N304"/>
    <mergeCell ref="E300:N300"/>
    <mergeCell ref="E310:N310"/>
    <mergeCell ref="F311:N311"/>
    <mergeCell ref="E258:N258"/>
    <mergeCell ref="E260:N260"/>
    <mergeCell ref="E275:N275"/>
    <mergeCell ref="E285:N285"/>
    <mergeCell ref="E261:N261"/>
    <mergeCell ref="D268:O268"/>
    <mergeCell ref="E263:N263"/>
    <mergeCell ref="J283:K283"/>
    <mergeCell ref="E264:N264"/>
    <mergeCell ref="E270:N270"/>
    <mergeCell ref="E348:N348"/>
    <mergeCell ref="E343:N343"/>
    <mergeCell ref="E333:N333"/>
    <mergeCell ref="E334:N334"/>
    <mergeCell ref="E336:N336"/>
    <mergeCell ref="E340:N340"/>
    <mergeCell ref="E337:N337"/>
    <mergeCell ref="D339:O339"/>
    <mergeCell ref="B341:Q341"/>
    <mergeCell ref="F347:N347"/>
    <mergeCell ref="F329:N329"/>
    <mergeCell ref="E331:N331"/>
    <mergeCell ref="C332:P332"/>
    <mergeCell ref="E330:N330"/>
    <mergeCell ref="G246:H246"/>
    <mergeCell ref="I246:P246"/>
    <mergeCell ref="B252:P252"/>
    <mergeCell ref="E257:N257"/>
    <mergeCell ref="E255:N255"/>
    <mergeCell ref="F256:N256"/>
    <mergeCell ref="C242:O242"/>
    <mergeCell ref="G244:H244"/>
    <mergeCell ref="I244:P244"/>
    <mergeCell ref="G245:H245"/>
    <mergeCell ref="I245:P245"/>
    <mergeCell ref="G239:H239"/>
    <mergeCell ref="I239:P239"/>
    <mergeCell ref="G240:H240"/>
    <mergeCell ref="I240:P240"/>
    <mergeCell ref="D233:N233"/>
    <mergeCell ref="D234:N234"/>
    <mergeCell ref="B236:P236"/>
    <mergeCell ref="G238:H238"/>
    <mergeCell ref="I238:P238"/>
    <mergeCell ref="I227:P227"/>
    <mergeCell ref="C227:H227"/>
    <mergeCell ref="C230:O230"/>
    <mergeCell ref="C231:O231"/>
    <mergeCell ref="C228:H228"/>
    <mergeCell ref="I228:P228"/>
    <mergeCell ref="G224:H224"/>
    <mergeCell ref="I224:P224"/>
    <mergeCell ref="G225:H225"/>
    <mergeCell ref="I225:P225"/>
    <mergeCell ref="G219:H219"/>
    <mergeCell ref="I219:P219"/>
    <mergeCell ref="C221:O221"/>
    <mergeCell ref="G223:H223"/>
    <mergeCell ref="I223:P223"/>
    <mergeCell ref="B215:P215"/>
    <mergeCell ref="G217:H217"/>
    <mergeCell ref="I217:P217"/>
    <mergeCell ref="G218:H218"/>
    <mergeCell ref="I218:P218"/>
    <mergeCell ref="C210:O210"/>
    <mergeCell ref="E254:N254"/>
    <mergeCell ref="I207:P207"/>
    <mergeCell ref="C207:H207"/>
    <mergeCell ref="C249:H249"/>
    <mergeCell ref="I249:P249"/>
    <mergeCell ref="C248:H248"/>
    <mergeCell ref="I248:P248"/>
    <mergeCell ref="D212:N212"/>
    <mergeCell ref="D213:N213"/>
    <mergeCell ref="C209:O209"/>
    <mergeCell ref="E184:H184"/>
    <mergeCell ref="I184:N184"/>
    <mergeCell ref="M177:P177"/>
    <mergeCell ref="I206:P206"/>
    <mergeCell ref="C206:H206"/>
    <mergeCell ref="G204:H204"/>
    <mergeCell ref="I196:P196"/>
    <mergeCell ref="D191:N191"/>
    <mergeCell ref="B177:E177"/>
    <mergeCell ref="G176:K176"/>
    <mergeCell ref="I181:N181"/>
    <mergeCell ref="B390:Q390"/>
    <mergeCell ref="E361:N361"/>
    <mergeCell ref="C305:P305"/>
    <mergeCell ref="C314:P314"/>
    <mergeCell ref="C323:P323"/>
    <mergeCell ref="I182:N182"/>
    <mergeCell ref="M176:P176"/>
    <mergeCell ref="B176:E176"/>
    <mergeCell ref="G177:K177"/>
    <mergeCell ref="G178:K178"/>
    <mergeCell ref="M178:P178"/>
    <mergeCell ref="B178:E178"/>
    <mergeCell ref="B179:P179"/>
    <mergeCell ref="E185:H185"/>
    <mergeCell ref="E181:H181"/>
    <mergeCell ref="I121:P121"/>
    <mergeCell ref="C161:O161"/>
    <mergeCell ref="C162:O162"/>
    <mergeCell ref="B167:H167"/>
    <mergeCell ref="I165:O165"/>
    <mergeCell ref="I166:O166"/>
    <mergeCell ref="C163:O163"/>
    <mergeCell ref="B165:H165"/>
    <mergeCell ref="C171:H171"/>
    <mergeCell ref="C30:F30"/>
    <mergeCell ref="J29:O29"/>
    <mergeCell ref="F29:H29"/>
    <mergeCell ref="B166:H166"/>
    <mergeCell ref="C164:O164"/>
    <mergeCell ref="I167:O167"/>
    <mergeCell ref="C76:H76"/>
    <mergeCell ref="L70:L71"/>
    <mergeCell ref="G197:H197"/>
    <mergeCell ref="I197:P197"/>
    <mergeCell ref="E186:H186"/>
    <mergeCell ref="C188:O188"/>
    <mergeCell ref="C189:O189"/>
    <mergeCell ref="I186:N186"/>
    <mergeCell ref="G196:H196"/>
    <mergeCell ref="D192:N192"/>
    <mergeCell ref="B194:P194"/>
    <mergeCell ref="C172:H172"/>
    <mergeCell ref="J171:O171"/>
    <mergeCell ref="C168:H168"/>
    <mergeCell ref="J168:O168"/>
    <mergeCell ref="C169:H169"/>
    <mergeCell ref="J172:O172"/>
    <mergeCell ref="J169:O169"/>
    <mergeCell ref="C170:H170"/>
    <mergeCell ref="J170:O170"/>
    <mergeCell ref="I204:P204"/>
    <mergeCell ref="C200:O200"/>
    <mergeCell ref="G198:H198"/>
    <mergeCell ref="I198:P198"/>
    <mergeCell ref="G203:H203"/>
    <mergeCell ref="I203:P203"/>
    <mergeCell ref="G202:H202"/>
    <mergeCell ref="I202:P202"/>
    <mergeCell ref="E183:H183"/>
    <mergeCell ref="I183:N183"/>
    <mergeCell ref="E182:H182"/>
    <mergeCell ref="I185:N185"/>
    <mergeCell ref="F398:N398"/>
    <mergeCell ref="E385:N385"/>
    <mergeCell ref="E387:N387"/>
    <mergeCell ref="E397:N397"/>
    <mergeCell ref="B392:Q392"/>
    <mergeCell ref="E394:N394"/>
    <mergeCell ref="E396:N396"/>
    <mergeCell ref="E391:N391"/>
    <mergeCell ref="E359:N359"/>
    <mergeCell ref="E356:N356"/>
    <mergeCell ref="E362:N362"/>
    <mergeCell ref="E384:N384"/>
    <mergeCell ref="G371:N371"/>
    <mergeCell ref="D363:O363"/>
    <mergeCell ref="B383:Q383"/>
    <mergeCell ref="B381:Q381"/>
    <mergeCell ref="E376:N376"/>
    <mergeCell ref="E379:N379"/>
    <mergeCell ref="B432:Q432"/>
    <mergeCell ref="D70:D71"/>
    <mergeCell ref="E78:K78"/>
    <mergeCell ref="F79:K79"/>
    <mergeCell ref="C75:H75"/>
    <mergeCell ref="B72:P72"/>
    <mergeCell ref="E71:F71"/>
    <mergeCell ref="H70:H71"/>
    <mergeCell ref="I70:J70"/>
    <mergeCell ref="E349:N349"/>
    <mergeCell ref="C350:P350"/>
    <mergeCell ref="H369:N369"/>
    <mergeCell ref="E364:N364"/>
    <mergeCell ref="E365:N365"/>
    <mergeCell ref="E368:N368"/>
    <mergeCell ref="E360:F360"/>
    <mergeCell ref="G360:N360"/>
    <mergeCell ref="E357:N357"/>
    <mergeCell ref="E351:N351"/>
    <mergeCell ref="E352:N352"/>
    <mergeCell ref="E328:N328"/>
    <mergeCell ref="E295:N295"/>
    <mergeCell ref="E322:N322"/>
    <mergeCell ref="E313:N313"/>
    <mergeCell ref="E318:N318"/>
    <mergeCell ref="E319:N319"/>
    <mergeCell ref="F320:N320"/>
    <mergeCell ref="E315:N315"/>
    <mergeCell ref="E316:N316"/>
    <mergeCell ref="E297:N297"/>
    <mergeCell ref="E12:H12"/>
    <mergeCell ref="F13:H13"/>
    <mergeCell ref="C13:E13"/>
    <mergeCell ref="C12:D12"/>
    <mergeCell ref="E288:N288"/>
    <mergeCell ref="E276:N276"/>
    <mergeCell ref="F272:M272"/>
    <mergeCell ref="E278:N278"/>
    <mergeCell ref="F282:M282"/>
    <mergeCell ref="E279:N279"/>
    <mergeCell ref="E281:N281"/>
    <mergeCell ref="F284:N284"/>
    <mergeCell ref="E286:N286"/>
    <mergeCell ref="G274:N274"/>
    <mergeCell ref="E292:N292"/>
    <mergeCell ref="J155:P155"/>
    <mergeCell ref="B156:B157"/>
    <mergeCell ref="E266:N266"/>
    <mergeCell ref="C156:D156"/>
    <mergeCell ref="E156:H156"/>
    <mergeCell ref="J156:P156"/>
    <mergeCell ref="C157:D157"/>
    <mergeCell ref="E157:H157"/>
    <mergeCell ref="F273:M273"/>
    <mergeCell ref="E123:K123"/>
    <mergeCell ref="L116:L117"/>
    <mergeCell ref="J86:P86"/>
    <mergeCell ref="C100:D100"/>
    <mergeCell ref="E100:H100"/>
    <mergeCell ref="F103:K103"/>
    <mergeCell ref="E102:K102"/>
    <mergeCell ref="J112:P112"/>
    <mergeCell ref="I122:P122"/>
    <mergeCell ref="M117:N117"/>
    <mergeCell ref="B144:B145"/>
    <mergeCell ref="E144:H144"/>
    <mergeCell ref="J144:P144"/>
    <mergeCell ref="C145:D145"/>
    <mergeCell ref="E145:H145"/>
    <mergeCell ref="J145:P145"/>
    <mergeCell ref="C144:D144"/>
    <mergeCell ref="F124:K124"/>
    <mergeCell ref="F126:H126"/>
    <mergeCell ref="C14:F14"/>
    <mergeCell ref="F21:H21"/>
    <mergeCell ref="E70:F70"/>
    <mergeCell ref="B36:I36"/>
    <mergeCell ref="C61:I61"/>
    <mergeCell ref="B74:O74"/>
    <mergeCell ref="I71:J71"/>
    <mergeCell ref="F43:N43"/>
    <mergeCell ref="C121:H121"/>
    <mergeCell ref="B115:P115"/>
    <mergeCell ref="B114:P114"/>
    <mergeCell ref="H116:H117"/>
    <mergeCell ref="E116:F116"/>
    <mergeCell ref="B120:O120"/>
    <mergeCell ref="E129:K129"/>
    <mergeCell ref="J131:P131"/>
    <mergeCell ref="J89:P89"/>
    <mergeCell ref="J98:P98"/>
    <mergeCell ref="I93:O93"/>
    <mergeCell ref="E96:K96"/>
    <mergeCell ref="E90:K90"/>
    <mergeCell ref="F128:K128"/>
    <mergeCell ref="C122:H122"/>
    <mergeCell ref="D116:D117"/>
    <mergeCell ref="E18:H18"/>
    <mergeCell ref="J21:O21"/>
    <mergeCell ref="J19:O19"/>
    <mergeCell ref="B87:B88"/>
    <mergeCell ref="M70:N70"/>
    <mergeCell ref="M71:N71"/>
    <mergeCell ref="B73:P73"/>
    <mergeCell ref="C65:I65"/>
    <mergeCell ref="C63:I63"/>
    <mergeCell ref="J60:K60"/>
    <mergeCell ref="B50:Q50"/>
    <mergeCell ref="K58:Q58"/>
    <mergeCell ref="L59:Q59"/>
    <mergeCell ref="J59:K59"/>
    <mergeCell ref="K65:Q65"/>
    <mergeCell ref="C60:I60"/>
    <mergeCell ref="K53:Q53"/>
    <mergeCell ref="J12:O12"/>
    <mergeCell ref="J13:O13"/>
    <mergeCell ref="E28:H28"/>
    <mergeCell ref="G30:H30"/>
    <mergeCell ref="G22:H22"/>
    <mergeCell ref="J28:O28"/>
    <mergeCell ref="J27:O27"/>
    <mergeCell ref="C22:F22"/>
    <mergeCell ref="J26:O26"/>
    <mergeCell ref="N22:P22"/>
    <mergeCell ref="J10:O10"/>
    <mergeCell ref="J11:O11"/>
    <mergeCell ref="G14:H14"/>
    <mergeCell ref="N14:P14"/>
    <mergeCell ref="J18:O18"/>
    <mergeCell ref="C19:D19"/>
    <mergeCell ref="C20:D20"/>
    <mergeCell ref="B34:Q34"/>
    <mergeCell ref="B52:Q52"/>
    <mergeCell ref="B37:Q37"/>
    <mergeCell ref="B38:Q38"/>
    <mergeCell ref="B41:Q41"/>
    <mergeCell ref="B40:Q40"/>
    <mergeCell ref="B35:Q35"/>
    <mergeCell ref="B47:Q47"/>
    <mergeCell ref="F42:N42"/>
    <mergeCell ref="F44:N44"/>
    <mergeCell ref="B68:P68"/>
    <mergeCell ref="B69:P69"/>
    <mergeCell ref="K66:Q66"/>
    <mergeCell ref="C57:I57"/>
    <mergeCell ref="C64:I64"/>
    <mergeCell ref="K64:Q64"/>
    <mergeCell ref="K62:Q62"/>
    <mergeCell ref="K63:Q63"/>
    <mergeCell ref="L60:Q60"/>
    <mergeCell ref="C59:I59"/>
    <mergeCell ref="K61:Q61"/>
    <mergeCell ref="B51:Q51"/>
    <mergeCell ref="C58:I58"/>
    <mergeCell ref="K56:Q56"/>
    <mergeCell ref="C55:I55"/>
    <mergeCell ref="K57:Q57"/>
    <mergeCell ref="K55:Q55"/>
    <mergeCell ref="B54:Q54"/>
    <mergeCell ref="B53:I53"/>
    <mergeCell ref="F81:H81"/>
    <mergeCell ref="I81:O81"/>
    <mergeCell ref="E88:H88"/>
    <mergeCell ref="C62:I62"/>
    <mergeCell ref="C56:I56"/>
    <mergeCell ref="K36:Q36"/>
    <mergeCell ref="F91:K91"/>
    <mergeCell ref="E84:K84"/>
    <mergeCell ref="J88:P88"/>
    <mergeCell ref="E87:H87"/>
    <mergeCell ref="J87:P87"/>
    <mergeCell ref="J101:P101"/>
    <mergeCell ref="F93:H93"/>
    <mergeCell ref="E101:H101"/>
    <mergeCell ref="E99:H99"/>
    <mergeCell ref="F95:K95"/>
    <mergeCell ref="J99:P99"/>
    <mergeCell ref="F138:H138"/>
    <mergeCell ref="I138:O138"/>
    <mergeCell ref="F140:K140"/>
    <mergeCell ref="J143:P143"/>
    <mergeCell ref="B142:P142"/>
    <mergeCell ref="E141:K141"/>
    <mergeCell ref="F152:K152"/>
    <mergeCell ref="E153:K153"/>
    <mergeCell ref="J146:P146"/>
    <mergeCell ref="F148:K148"/>
    <mergeCell ref="F150:H150"/>
    <mergeCell ref="I150:O150"/>
    <mergeCell ref="I105:O105"/>
    <mergeCell ref="C111:D111"/>
    <mergeCell ref="E111:H111"/>
    <mergeCell ref="J110:P110"/>
    <mergeCell ref="J111:P111"/>
    <mergeCell ref="F107:K107"/>
    <mergeCell ref="E108:K108"/>
    <mergeCell ref="F105:H105"/>
    <mergeCell ref="I116:J116"/>
    <mergeCell ref="B111:B112"/>
    <mergeCell ref="E117:F117"/>
    <mergeCell ref="I117:J117"/>
    <mergeCell ref="J113:P113"/>
    <mergeCell ref="C112:D112"/>
    <mergeCell ref="E112:H112"/>
    <mergeCell ref="E113:H113"/>
    <mergeCell ref="M116:N116"/>
    <mergeCell ref="B160:P160"/>
    <mergeCell ref="E134:H134"/>
    <mergeCell ref="J134:P134"/>
    <mergeCell ref="E135:K135"/>
    <mergeCell ref="J158:P158"/>
    <mergeCell ref="J157:P157"/>
    <mergeCell ref="E147:K147"/>
    <mergeCell ref="B154:P154"/>
    <mergeCell ref="E158:H158"/>
    <mergeCell ref="E146:H146"/>
    <mergeCell ref="E132:H132"/>
    <mergeCell ref="J132:P132"/>
    <mergeCell ref="B119:P119"/>
    <mergeCell ref="B118:P118"/>
    <mergeCell ref="B132:B133"/>
    <mergeCell ref="C133:D133"/>
    <mergeCell ref="E133:H133"/>
    <mergeCell ref="J133:P133"/>
    <mergeCell ref="C132:D132"/>
    <mergeCell ref="I126:O126"/>
    <mergeCell ref="D259:O259"/>
    <mergeCell ref="D277:O277"/>
    <mergeCell ref="E267:N267"/>
    <mergeCell ref="E269:N269"/>
    <mergeCell ref="F265:N265"/>
    <mergeCell ref="E430:N430"/>
    <mergeCell ref="E423:N423"/>
    <mergeCell ref="E424:N424"/>
    <mergeCell ref="F425:N425"/>
    <mergeCell ref="E427:N427"/>
    <mergeCell ref="E429:N429"/>
    <mergeCell ref="B428:Q428"/>
    <mergeCell ref="B426:Q426"/>
    <mergeCell ref="F416:N416"/>
    <mergeCell ref="E418:N418"/>
    <mergeCell ref="E420:N420"/>
    <mergeCell ref="E421:N421"/>
    <mergeCell ref="B419:Q419"/>
    <mergeCell ref="B417:Q417"/>
    <mergeCell ref="C408:P408"/>
    <mergeCell ref="B399:Q399"/>
    <mergeCell ref="B410:Q410"/>
    <mergeCell ref="F407:N407"/>
    <mergeCell ref="E409:N409"/>
    <mergeCell ref="E402:N402"/>
    <mergeCell ref="E414:N414"/>
    <mergeCell ref="E415:N415"/>
    <mergeCell ref="E405:N405"/>
    <mergeCell ref="C66:I66"/>
    <mergeCell ref="B174:P174"/>
    <mergeCell ref="B173:P173"/>
    <mergeCell ref="B85:P85"/>
    <mergeCell ref="B130:P130"/>
    <mergeCell ref="B109:P109"/>
    <mergeCell ref="B97:P97"/>
    <mergeCell ref="F136:K136"/>
    <mergeCell ref="B99:B100"/>
    <mergeCell ref="I75:P75"/>
    <mergeCell ref="I76:P76"/>
    <mergeCell ref="C99:D99"/>
    <mergeCell ref="C88:D88"/>
    <mergeCell ref="C87:D87"/>
    <mergeCell ref="E89:H89"/>
    <mergeCell ref="J100:P100"/>
    <mergeCell ref="F83:K83"/>
    <mergeCell ref="B45:Q45"/>
    <mergeCell ref="B46:Q46"/>
    <mergeCell ref="B33:Q33"/>
    <mergeCell ref="B24:Q24"/>
    <mergeCell ref="B32:Q32"/>
    <mergeCell ref="C27:D27"/>
    <mergeCell ref="C26:D26"/>
    <mergeCell ref="N30:P30"/>
    <mergeCell ref="E26:H26"/>
    <mergeCell ref="E27:H27"/>
    <mergeCell ref="C21:E21"/>
    <mergeCell ref="B48:Q48"/>
    <mergeCell ref="J20:O20"/>
    <mergeCell ref="B5:Q5"/>
    <mergeCell ref="B15:Q15"/>
    <mergeCell ref="B16:Q16"/>
    <mergeCell ref="B23:Q23"/>
    <mergeCell ref="C18:D18"/>
    <mergeCell ref="E19:H19"/>
    <mergeCell ref="B31:Q31"/>
    <mergeCell ref="E20:H20"/>
    <mergeCell ref="B2:Q2"/>
    <mergeCell ref="B4:Q4"/>
    <mergeCell ref="B7:Q7"/>
    <mergeCell ref="B3:Q3"/>
    <mergeCell ref="E10:H10"/>
    <mergeCell ref="E11:H11"/>
    <mergeCell ref="C10:D10"/>
  </mergeCells>
  <printOptions/>
  <pageMargins left="0.75" right="0.75" top="1" bottom="1" header="0.5" footer="0.5"/>
  <pageSetup horizontalDpi="200" verticalDpi="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David-Alyy@TechForText.com</cp:lastModifiedBy>
  <cp:lastPrinted>2010-08-16T04:57:31Z</cp:lastPrinted>
  <dcterms:created xsi:type="dcterms:W3CDTF">1996-10-14T23:33:28Z</dcterms:created>
  <dcterms:modified xsi:type="dcterms:W3CDTF">2010-08-24T17:40:23Z</dcterms:modified>
  <cp:category/>
  <cp:version/>
  <cp:contentType/>
  <cp:contentStatus/>
</cp:coreProperties>
</file>